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3740" windowHeight="7935" tabRatio="963" firstSheet="14" activeTab="27"/>
  </bookViews>
  <sheets>
    <sheet name="Лист3 (2)" sheetId="1" r:id="rId1"/>
    <sheet name="дошк21" sheetId="2" r:id="rId2"/>
    <sheet name="дошк22" sheetId="3" r:id="rId3"/>
    <sheet name="дошк23" sheetId="4" r:id="rId4"/>
    <sheet name="шк мес21" sheetId="5" r:id="rId5"/>
    <sheet name="шк мес22" sheetId="6" r:id="rId6"/>
    <sheet name="местн23" sheetId="7" r:id="rId7"/>
    <sheet name="855-21" sheetId="8" r:id="rId8"/>
    <sheet name="855-22" sheetId="9" r:id="rId9"/>
    <sheet name="855-23" sheetId="10" r:id="rId10"/>
    <sheet name="ОВЗ-21" sheetId="11" r:id="rId11"/>
    <sheet name="1-4 кл-21" sheetId="12" r:id="rId12"/>
    <sheet name="1-4 кл-22" sheetId="13" r:id="rId13"/>
    <sheet name="5-11 кл-21" sheetId="14" r:id="rId14"/>
    <sheet name="5-11 кл-22" sheetId="15" r:id="rId15"/>
    <sheet name="5-11 кл-23" sheetId="16" r:id="rId16"/>
    <sheet name="классн21" sheetId="17" r:id="rId17"/>
    <sheet name="классн22" sheetId="18" r:id="rId18"/>
    <sheet name="обл21" sheetId="19" r:id="rId19"/>
    <sheet name="обл22" sheetId="20" r:id="rId20"/>
    <sheet name="обл23" sheetId="21" r:id="rId21"/>
    <sheet name="лагерь21" sheetId="22" r:id="rId22"/>
    <sheet name="лагерь22" sheetId="23" r:id="rId23"/>
    <sheet name="лагерь23" sheetId="24" r:id="rId24"/>
    <sheet name="Площадка" sheetId="25" r:id="rId25"/>
    <sheet name="Молод.спец21" sheetId="26" r:id="rId26"/>
    <sheet name="Молод.спец22" sheetId="27" r:id="rId27"/>
    <sheet name="Молод.спец23)" sheetId="28" r:id="rId28"/>
    <sheet name="Лист1" sheetId="29" r:id="rId29"/>
    <sheet name="Лист2" sheetId="30" r:id="rId30"/>
  </sheets>
  <externalReferences>
    <externalReference r:id="rId33"/>
  </externalReferences>
  <definedNames>
    <definedName name="_xlnm.Print_Titles" localSheetId="0">'Лист3 (2)'!$120:$123</definedName>
    <definedName name="_xlnm.Print_Area" localSheetId="11">'1-4 кл-21'!$A$1:$G$31</definedName>
    <definedName name="_xlnm.Print_Area" localSheetId="12">'1-4 кл-22'!$A$1:$G$31</definedName>
    <definedName name="_xlnm.Print_Area" localSheetId="13">'5-11 кл-21'!$A$1:$G$31</definedName>
    <definedName name="_xlnm.Print_Area" localSheetId="14">'5-11 кл-22'!$A$1:$G$31</definedName>
    <definedName name="_xlnm.Print_Area" localSheetId="15">'5-11 кл-23'!$A$1:$G$31</definedName>
    <definedName name="_xlnm.Print_Area" localSheetId="7">'855-21'!$A$1:$G$49</definedName>
    <definedName name="_xlnm.Print_Area" localSheetId="8">'855-22'!$A$1:$G$49</definedName>
    <definedName name="_xlnm.Print_Area" localSheetId="9">'855-23'!$A$1:$G$49</definedName>
    <definedName name="_xlnm.Print_Area" localSheetId="1">'дошк21'!$A$1:$G$62</definedName>
    <definedName name="_xlnm.Print_Area" localSheetId="2">'дошк22'!$A$1:$G$66</definedName>
    <definedName name="_xlnm.Print_Area" localSheetId="3">'дошк23'!$A$1:$G$66</definedName>
    <definedName name="_xlnm.Print_Area" localSheetId="16">'классн21'!$A$1:$G$42</definedName>
    <definedName name="_xlnm.Print_Area" localSheetId="17">'классн22'!$A$1:$G$42</definedName>
    <definedName name="_xlnm.Print_Area" localSheetId="21">'лагерь21'!$A$1:$G$31</definedName>
    <definedName name="_xlnm.Print_Area" localSheetId="22">'лагерь22'!$A$1:$G$31</definedName>
    <definedName name="_xlnm.Print_Area" localSheetId="23">'лагерь23'!$A$1:$G$29</definedName>
    <definedName name="_xlnm.Print_Area" localSheetId="6">'местн23'!$A$1:$G$76</definedName>
    <definedName name="_xlnm.Print_Area" localSheetId="25">'Молод.спец21'!$A$1:$G$30</definedName>
    <definedName name="_xlnm.Print_Area" localSheetId="26">'Молод.спец22'!$A$1:$G$26</definedName>
    <definedName name="_xlnm.Print_Area" localSheetId="27">'Молод.спец23)'!$A$1:$G$30</definedName>
    <definedName name="_xlnm.Print_Area" localSheetId="18">'обл21'!$A$1:$G$60</definedName>
    <definedName name="_xlnm.Print_Area" localSheetId="19">'обл22'!$A$1:$G$54</definedName>
    <definedName name="_xlnm.Print_Area" localSheetId="20">'обл23'!$A$1:$G$55</definedName>
    <definedName name="_xlnm.Print_Area" localSheetId="10">'ОВЗ-21'!$A$1:$G$29</definedName>
    <definedName name="_xlnm.Print_Area" localSheetId="24">'Площадка'!$A$1:$G$30</definedName>
    <definedName name="_xlnm.Print_Area" localSheetId="4">'шк мес21'!$A$1:$G$137</definedName>
    <definedName name="_xlnm.Print_Area" localSheetId="5">'шк мес22'!$A$1:$G$76</definedName>
  </definedNames>
  <calcPr fullCalcOnLoad="1"/>
</workbook>
</file>

<file path=xl/sharedStrings.xml><?xml version="1.0" encoding="utf-8"?>
<sst xmlns="http://schemas.openxmlformats.org/spreadsheetml/2006/main" count="1598" uniqueCount="314">
  <si>
    <t>А. А. Сердюкова</t>
  </si>
  <si>
    <t>ИТОГО</t>
  </si>
  <si>
    <t>налог на имущество</t>
  </si>
  <si>
    <t>Утверждаю</t>
  </si>
  <si>
    <t>Дата</t>
  </si>
  <si>
    <t>Получатель бюджетных средств:</t>
  </si>
  <si>
    <t>Распорядитель бюджетных средств</t>
  </si>
  <si>
    <t>Главный распорядитель бюджетных средств:</t>
  </si>
  <si>
    <t>Наименование бюджета:</t>
  </si>
  <si>
    <t>Единица измерения:</t>
  </si>
  <si>
    <t>руб.</t>
  </si>
  <si>
    <t>по ОКЕИ</t>
  </si>
  <si>
    <t>Наименование показателя</t>
  </si>
  <si>
    <t>Код строки</t>
  </si>
  <si>
    <t>в валюте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</si>
  <si>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</si>
  <si>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</si>
  <si>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</si>
  <si>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</si>
  <si>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Оплата работ, услуг</t>
  </si>
  <si>
    <t>Транспортные услуги</t>
  </si>
  <si>
    <t>Услуги связи</t>
  </si>
  <si>
    <t>Коммунальные услуги</t>
  </si>
  <si>
    <t>оплата услуг газоснабжения</t>
  </si>
  <si>
    <t>оплата услуг отопления</t>
  </si>
  <si>
    <t>электроэнергия</t>
  </si>
  <si>
    <t>водоснабжение</t>
  </si>
  <si>
    <t>вывоз ЖБО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</si>
  <si>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</si>
  <si>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</si>
  <si>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</si>
  <si>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</si>
  <si>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</si>
  <si>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</si>
  <si>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РАСЧЕТНЫЕ ПОКАЗАТЕЛИ</t>
  </si>
  <si>
    <t>1. Расчет расходов по подстатье 211 "Заработная плата"</t>
  </si>
  <si>
    <t>№ п/п</t>
  </si>
  <si>
    <t>Наименование расчетного показателя</t>
  </si>
  <si>
    <t>Сумма расходов (рублей)</t>
  </si>
  <si>
    <t>в том числе               субвенция</t>
  </si>
  <si>
    <t xml:space="preserve">                                 местный бюджет</t>
  </si>
  <si>
    <t>2. Расчет расходов по подстатье 212 "Прочие выплаты"</t>
  </si>
  <si>
    <t>количество сотрудников</t>
  </si>
  <si>
    <t>количество месяцев</t>
  </si>
  <si>
    <t>стоимость</t>
  </si>
  <si>
    <t>Начисления на выплаты по оплате труда  (30,2%)</t>
  </si>
  <si>
    <t>в том числе             субвенция</t>
  </si>
  <si>
    <t>в том числе           соц страх (3,1%)</t>
  </si>
  <si>
    <t xml:space="preserve">                            прочие отчисления (27,1%)</t>
  </si>
  <si>
    <t xml:space="preserve">                               местный бюджет</t>
  </si>
  <si>
    <t>4. Расчет расходов по подстатье 221 "Услуги связи"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</si>
  <si>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</si>
  <si>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Услуги по подключению к сети передачи данных и предоставление доступа в глобальную сеть Интернет</t>
  </si>
  <si>
    <t>5. Расчет расходов по подстатье 223 "Коммунальные услуги"</t>
  </si>
  <si>
    <t>стоимость за единицу потребления</t>
  </si>
  <si>
    <t>количество</t>
  </si>
  <si>
    <t>итого</t>
  </si>
  <si>
    <t>налог на землю</t>
  </si>
  <si>
    <t>Директор -главный бухгалтер</t>
  </si>
  <si>
    <t>Подача абоненту через присоединенную сеть из централизованных систем холодного водоснабжения</t>
  </si>
  <si>
    <t>Администрация Руднянского муниципального района</t>
  </si>
  <si>
    <t>9. Расчет расходов по подстатье 310 "Увеличение стоимости основных средств"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</si>
  <si>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технических регламентов, а до принятия соответствующих регламентов требованиям ГОСТа 13109-97,в точки поставки</t>
  </si>
  <si>
    <t>Уплата налогов и сборов органами государственной власти и казенными учреждениями</t>
  </si>
  <si>
    <t>подмены</t>
  </si>
  <si>
    <t>абонентская плата</t>
  </si>
  <si>
    <t>минуты</t>
  </si>
  <si>
    <t>ст-ть 1 точки/минуты</t>
  </si>
  <si>
    <t>количество месяцев/минут</t>
  </si>
  <si>
    <t>Сумма расходов (гр. 3*гр.4*гр.5) (рублей)</t>
  </si>
  <si>
    <t>Сумма расходов (гр.3*гр.4) (рублей)</t>
  </si>
  <si>
    <t>дефлятор</t>
  </si>
  <si>
    <t>Сумма расходов (гр.3*гр.4*гр5) (рублей)</t>
  </si>
  <si>
    <t>3. Расчет расходов по подстатье 213 "Начисления на выплаты по оплате труда"</t>
  </si>
  <si>
    <t xml:space="preserve">стоимость за единицу </t>
  </si>
  <si>
    <t>Сумма расходов (гр.3*гр4) (рублей)</t>
  </si>
  <si>
    <t>кол-во месяцев</t>
  </si>
  <si>
    <t>Сумма расходов в квартал (рублей)</t>
  </si>
  <si>
    <t>Глава Руднянского муниципального района</t>
  </si>
  <si>
    <t>УТВЕРЖДАЮ</t>
  </si>
  <si>
    <t>педагогические работники</t>
  </si>
  <si>
    <t>прочий персонал</t>
  </si>
  <si>
    <t>командировочные расходы</t>
  </si>
  <si>
    <t>суточные</t>
  </si>
  <si>
    <t>приобретение детской мебели</t>
  </si>
  <si>
    <t>приобретение Флага Победы</t>
  </si>
  <si>
    <t>приобретение водонагревателя</t>
  </si>
  <si>
    <t>вытяжная система</t>
  </si>
  <si>
    <t>приобретение продуктов питания, в т.ч.</t>
  </si>
  <si>
    <t>за счет средств родительской платы, в т.ч.</t>
  </si>
  <si>
    <t>за счет средств районного бюджета</t>
  </si>
  <si>
    <t>*</t>
  </si>
  <si>
    <t>прочие работники</t>
  </si>
  <si>
    <t>0100000000</t>
  </si>
  <si>
    <t>Образование</t>
  </si>
  <si>
    <t>дератизация</t>
  </si>
  <si>
    <t>пени за несвоевременную уплату налогов, сборов, страховых взносов</t>
  </si>
  <si>
    <t>Всего по смете на 2021 год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</si>
  <si>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</si>
  <si>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</si>
  <si>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</si>
  <si>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</si>
  <si>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подпись</t>
  </si>
  <si>
    <t>(расшифровка подписи)</t>
  </si>
  <si>
    <t>"      "</t>
  </si>
  <si>
    <t xml:space="preserve">    20     г.</t>
  </si>
  <si>
    <t>Коды</t>
  </si>
  <si>
    <t xml:space="preserve">            Форма по ОКУД</t>
  </si>
  <si>
    <t xml:space="preserve">   по Сводному реестру</t>
  </si>
  <si>
    <t xml:space="preserve">                Глава по БК</t>
  </si>
  <si>
    <t xml:space="preserve">                    по ОКТМО</t>
  </si>
  <si>
    <t>бюджет Руднянского муниципального района</t>
  </si>
  <si>
    <t>Раздел 1.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</si>
  <si>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</si>
  <si>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</si>
  <si>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>Сумма</t>
  </si>
  <si>
    <t>раздел</t>
  </si>
  <si>
    <t>подраздел</t>
  </si>
  <si>
    <t>целевая статья</t>
  </si>
  <si>
    <t>вид расходов</t>
  </si>
  <si>
    <t>в рублях (рублевом эквиваленте)</t>
  </si>
  <si>
    <t>код валюты по ОКВ</t>
  </si>
  <si>
    <t xml:space="preserve">Итого по коду БК </t>
  </si>
  <si>
    <t>х</t>
  </si>
  <si>
    <t xml:space="preserve">Всего </t>
  </si>
  <si>
    <t xml:space="preserve">Раздел 2. Лимиты бюджетных обязательств по расходам получателя бюджетных средств </t>
  </si>
  <si>
    <t>Увеличение стоимости прочих оборотных запасов(материалов)</t>
  </si>
  <si>
    <t>Увеличение стоимости продуктов питания</t>
  </si>
  <si>
    <t>Налоги, пошлины и сборы</t>
  </si>
  <si>
    <t>Руководитель учреждения</t>
  </si>
  <si>
    <t>(уполномоченное лицо)</t>
  </si>
  <si>
    <t>должность</t>
  </si>
  <si>
    <t>фамилия инициалы</t>
  </si>
  <si>
    <t>Исполнитель</t>
  </si>
  <si>
    <t>количество дней</t>
  </si>
  <si>
    <t>обращение с ТКО</t>
  </si>
  <si>
    <t>централизованная охрана путем приема и регистрации сообщений</t>
  </si>
  <si>
    <t>Всего по смете на 2022 год</t>
  </si>
  <si>
    <t>2. Расчет расходов по подстатье 213 "Начисления на выплаты по оплате труда"</t>
  </si>
  <si>
    <t>пособие по уходу за ребенком до 3-х лет(пед персонал)</t>
  </si>
  <si>
    <t>пособие по уходу за ребенком до 3-х лет(проч персонал)</t>
  </si>
  <si>
    <t>Социальное обеспечение</t>
  </si>
  <si>
    <t>Социальные пособия и компенсации персоналу в денежной форме</t>
  </si>
  <si>
    <t>Непрограммные расходы органов местного самоуправления</t>
  </si>
  <si>
    <t>9900000000</t>
  </si>
  <si>
    <t>А. В. Байнов</t>
  </si>
  <si>
    <t>санитарно-гигиенические мероприятия</t>
  </si>
  <si>
    <t>3. Расчет расходов по подстатье 221 "Услуги связи"</t>
  </si>
  <si>
    <t>4. Расчет расходов по подстатье 223 "Коммунальные услуги"</t>
  </si>
  <si>
    <t>БЮДЖЕТНАЯ СМЕТА НА 2021 ФИНАНСОВЫЙ ГОД</t>
  </si>
  <si>
    <t>(НА 2021 ФИНАНСОВЫЙ ГОД И ПЛАНОВЫЙ ПЕРИОД 2022 И 2023 ГОДОВ)</t>
  </si>
  <si>
    <t>от   "  30 " декабря  2020  г.</t>
  </si>
  <si>
    <t>кол-во месяцев/кварталов</t>
  </si>
  <si>
    <t>Всего по смете на 2023 год</t>
  </si>
  <si>
    <t>Расходы, связанные с борьбой с короновирусом</t>
  </si>
  <si>
    <t>9900029090</t>
  </si>
  <si>
    <t>Увеличение стоимости прочих оборотных запасов (материалов)</t>
  </si>
  <si>
    <t>9000029090</t>
  </si>
  <si>
    <t xml:space="preserve">на 2021 год (на текущий финансовый год) </t>
  </si>
  <si>
    <t xml:space="preserve">на 2022 год (на первый год планового периода) </t>
  </si>
  <si>
    <t xml:space="preserve">на 2023 год (на второй год планового периода) </t>
  </si>
  <si>
    <t>Услуги гасоснабжения</t>
  </si>
  <si>
    <t>техническое обслуживание тахографа</t>
  </si>
  <si>
    <t>заправка картриджа</t>
  </si>
  <si>
    <t>инспекционного контроля перевозок пассажиров автотранспортом</t>
  </si>
  <si>
    <t>услуги ГЛОНАС-мониторинга</t>
  </si>
  <si>
    <t>предрейсовый медосмотр водителя</t>
  </si>
  <si>
    <t>продление домена официального сайта</t>
  </si>
  <si>
    <t xml:space="preserve"> Расчет расходов по подстатье 211 "Заработная плата"</t>
  </si>
  <si>
    <t xml:space="preserve"> Расчет расходов по подстатье 212 "Прочие выплаты"</t>
  </si>
  <si>
    <t xml:space="preserve"> Расчет расходов по подстатье 213 "Начисления на выплаты по оплате труда"</t>
  </si>
  <si>
    <t xml:space="preserve"> Расчет расходов по подстатье 221 "Услуги связи"</t>
  </si>
  <si>
    <t xml:space="preserve"> Расчет расходов по подстатье 223 "Коммунальные услуги"</t>
  </si>
  <si>
    <t>Расчет расходов по подстатье 225 "услуги по содержанию имущества"</t>
  </si>
  <si>
    <t xml:space="preserve"> Расчет расходов по подстатье 226 "Прочие работы, услуги"</t>
  </si>
  <si>
    <t xml:space="preserve"> Расчет расходов по подстатье 227 "Страхование"</t>
  </si>
  <si>
    <t>страхование автотранспорта</t>
  </si>
  <si>
    <t xml:space="preserve"> Расчет расходов по подстатье 291 "Налоги, пошлины и сборы"</t>
  </si>
  <si>
    <t>транспортный налог</t>
  </si>
  <si>
    <t xml:space="preserve"> Расчет расходов по подстатье 292 "Штрафы за нарушение законодательства о налогах и сборах, законодательства о страховых взносах"</t>
  </si>
  <si>
    <t xml:space="preserve"> Расчет расходов по подстатье 343 "Увеличение стоимости горюче-смазочных материалов"</t>
  </si>
  <si>
    <t>приобретение ГСМ</t>
  </si>
  <si>
    <t xml:space="preserve">приобретение хозяйственных товаров и моющих средств, </t>
  </si>
  <si>
    <t>дезинфецирующие средства(COVID)</t>
  </si>
  <si>
    <t xml:space="preserve">                                           родительская плата</t>
  </si>
  <si>
    <t xml:space="preserve"> Расчет расходов по подстатье 342 "Увеличение стоимости продуктов питания"</t>
  </si>
  <si>
    <t xml:space="preserve"> Расчет расходов по подстатье 263 "Пособия по социальной помощи населению в натуральной форме"</t>
  </si>
  <si>
    <t>Денежная компесация питания родителям  обучающихся  с ОВЗ,находящимся  на индивидуальном обучении, на дому</t>
  </si>
  <si>
    <t>приобретение продуктов питания, для учащихся 1-4 классов, в том числе</t>
  </si>
  <si>
    <t>за счет средств федерального бюджета</t>
  </si>
  <si>
    <t>кол-во учащихся(чел)</t>
  </si>
  <si>
    <t>ст-ть 1 д/д(руб)</t>
  </si>
  <si>
    <t>кол-во дней</t>
  </si>
  <si>
    <t>приобретение продуктов питания, (питание детей из малоимущих семей, многодетных семей, детей, находящихся на учете у фтизиатра)</t>
  </si>
  <si>
    <t>за счет средств областного бюджета</t>
  </si>
  <si>
    <t>за счет софинансирования из средств районного бюджета</t>
  </si>
  <si>
    <t>170 рабоч дней * 72.1 руб. * 1 чел</t>
  </si>
  <si>
    <t>ежемесячное денежное вознаграждение за классное руководство</t>
  </si>
  <si>
    <t xml:space="preserve"> Расчет по подстатье 266 "Социальные пособия и компенсации персоналу в денежной форме"</t>
  </si>
  <si>
    <t xml:space="preserve"> Расчет расходов по подстатье 310 "Увеличение стоимости основных средств"</t>
  </si>
  <si>
    <t>Приобретение учебников</t>
  </si>
  <si>
    <t>Общее образование</t>
  </si>
  <si>
    <t>Подпрограмма "Содействие развитию общего образования</t>
  </si>
  <si>
    <t>0110200000</t>
  </si>
  <si>
    <t>Обеспечение деятельности казенных учреждений общего образования</t>
  </si>
  <si>
    <t>0110200150</t>
  </si>
  <si>
    <t>Страхование</t>
  </si>
  <si>
    <t>Увеличение стоимости горюче-смазочных материалов</t>
  </si>
  <si>
    <t>Раходы на питание за счет средств родительской платы по учреждениям общего образования</t>
  </si>
  <si>
    <t>0110200155</t>
  </si>
  <si>
    <t>Питание детей с ОВЗ за счет средств районного бюджета</t>
  </si>
  <si>
    <t>0110200156</t>
  </si>
  <si>
    <t>Пособия по социальной помощи населению в натуральной форме</t>
  </si>
  <si>
    <t>Софинансирование расходов на питание</t>
  </si>
  <si>
    <t>0110222010</t>
  </si>
  <si>
    <t>Ежемесячное денежное вознаграждение за класное руководство за счет средств федерального бюджета</t>
  </si>
  <si>
    <t>0110253030</t>
  </si>
  <si>
    <t>Субвенция из областного бюджета на осуществление образовательго процесса муниципальными общеобразовательными организациями</t>
  </si>
  <si>
    <t>0110270360</t>
  </si>
  <si>
    <t>Субвенция на образовательный процесс в области заработной платы педагогических работников</t>
  </si>
  <si>
    <t>Субвеция на образовательный процесс в части заработной платы прочему персоналу</t>
  </si>
  <si>
    <t>Субвенция на образовательный процесс в части учебный и компенсационных расходов</t>
  </si>
  <si>
    <t>0110270361</t>
  </si>
  <si>
    <t>0110270362</t>
  </si>
  <si>
    <t>0110270363</t>
  </si>
  <si>
    <t>Субвенция на питание детей из малоимущих семей</t>
  </si>
  <si>
    <t>0110270370</t>
  </si>
  <si>
    <t>0110280010</t>
  </si>
  <si>
    <t xml:space="preserve">Софинансирование расходных обязательств муниципальных районов и городских округов Волгоградской области, возникающих при реализации мероприятий по организации бесплатного горячего питания </t>
  </si>
  <si>
    <t>Организация оздоровления летнего отдыха детей и подростков</t>
  </si>
  <si>
    <t>01102L3040</t>
  </si>
  <si>
    <t>Услуги газоснабжения</t>
  </si>
  <si>
    <t>Обеспечение деятельности учреждений общего образования</t>
  </si>
  <si>
    <t>9900000150</t>
  </si>
  <si>
    <t>Расчет расходов по подстатье 213 "Начисления на выплаты по оплате труда"</t>
  </si>
  <si>
    <t>Расходы на питание по учреждения общего образования за счет средств родительской платы</t>
  </si>
  <si>
    <t>9900000155</t>
  </si>
  <si>
    <t>9900070360</t>
  </si>
  <si>
    <t>Субвенция из областного бюджета на осуществление образовательго процесса муниципальными общеобразовательными организациями (оплата труда педагогического персонала)</t>
  </si>
  <si>
    <t>9900070361</t>
  </si>
  <si>
    <t>Субвенция из областного бюджета на осуществление образовательго процесса муниципальными общеобразовательными организациями (оплата труда прочего персонала)</t>
  </si>
  <si>
    <t>9900070362</t>
  </si>
  <si>
    <t>Субвенция из областного бюджета на осуществление образовательго процесса муниципальными общеобразовательными организациями (учебные расходы)</t>
  </si>
  <si>
    <t>9900070363</t>
  </si>
  <si>
    <t>Расходы на организацию питания детей из малоимущих семей, находящихся на учете у фтизиатра</t>
  </si>
  <si>
    <t>9900070370</t>
  </si>
  <si>
    <t>Молодежная политика</t>
  </si>
  <si>
    <t xml:space="preserve">Муниципальная программа "Развитие образования в Руднянском муниципальном районе" </t>
  </si>
  <si>
    <t>Организация оздоровление летнего отдыха детей и подростков</t>
  </si>
  <si>
    <t>0110500000</t>
  </si>
  <si>
    <t>Оздоровление детей за счет средств районного бюджета</t>
  </si>
  <si>
    <t>0110520390</t>
  </si>
  <si>
    <t>Оздоровление детей за счет средств областного бюджета</t>
  </si>
  <si>
    <t>0110570390</t>
  </si>
  <si>
    <t>9900020390</t>
  </si>
  <si>
    <t>9900070390</t>
  </si>
  <si>
    <t xml:space="preserve">по тарификации 14953.91 * 7.7 мес </t>
  </si>
  <si>
    <t>7 чел * 5000 руб*11.7 мес</t>
  </si>
  <si>
    <t xml:space="preserve">по тарификации 10233.6 * 6 мес </t>
  </si>
  <si>
    <t xml:space="preserve"> Расчет расходов по подстатье 342 "Увеличение стоимости продуктов питания "</t>
  </si>
  <si>
    <t>приобретение продуктов питания</t>
  </si>
  <si>
    <t>за счет средств родительской платы</t>
  </si>
  <si>
    <t xml:space="preserve"> Расчет расходов по подстатье 346 "Увеличение стоимости прочих оборотных запасов(материалов)"</t>
  </si>
  <si>
    <t>Дошкольное образование</t>
  </si>
  <si>
    <t>Содействие развитию дошкольного образования</t>
  </si>
  <si>
    <t>Расходы муниципального образования на дошкольные группы</t>
  </si>
  <si>
    <t>Родительская плата по дошкольным группам</t>
  </si>
  <si>
    <t>Субсидия на замену кровли и выполнение необходимых для этого робот в зданиях муниципальных общеобразовательных учреждениях</t>
  </si>
  <si>
    <t>0110271850</t>
  </si>
  <si>
    <t>субвенция педагоги</t>
  </si>
  <si>
    <t>субвенция прочий персонал</t>
  </si>
  <si>
    <t>Субвенция из областного бюджета на осуществление образовательго процесса дошкольными группами в муниципальных общеобразовательных организациях</t>
  </si>
  <si>
    <t>Субвенция на образовательный процесс в области заработной платы прочего персонала</t>
  </si>
  <si>
    <t xml:space="preserve">по тарификации 10233.6 * 12 мес </t>
  </si>
  <si>
    <t xml:space="preserve">по тарификации 17725.42 * 12 мес </t>
  </si>
  <si>
    <t>9900071850</t>
  </si>
  <si>
    <t>Экономист</t>
  </si>
  <si>
    <t>Ю.Н. Плужникова</t>
  </si>
  <si>
    <t>Ю.Н.Плужникова</t>
  </si>
  <si>
    <t>экономист МКУ МЦБ</t>
  </si>
  <si>
    <t>0110271840</t>
  </si>
  <si>
    <t>Междугородняя связь</t>
  </si>
  <si>
    <t>Субсидия на благоустройство площадок для проведения праздничных линеек в общеобразовательных учреждениях</t>
  </si>
  <si>
    <t>Обеспечение деятельности органов местного самоуправления</t>
  </si>
  <si>
    <t>9900070870</t>
  </si>
  <si>
    <t>0110271890</t>
  </si>
  <si>
    <t>Услуги почты</t>
  </si>
  <si>
    <t>ТО сигнализаторов</t>
  </si>
  <si>
    <t>то объектов систем газораспределения</t>
  </si>
  <si>
    <t>Строительный контроль</t>
  </si>
  <si>
    <t>Авторский надзор</t>
  </si>
  <si>
    <t xml:space="preserve"> Расчет расходов по подстатье 310 "Страхование"</t>
  </si>
  <si>
    <t xml:space="preserve">Строительство детского садика </t>
  </si>
  <si>
    <t>ТО транспортного средства</t>
  </si>
  <si>
    <t>Благоустройство плащадок для проведения линеек</t>
  </si>
  <si>
    <t>приобретение бензина(3600л * 50.73 руб.)</t>
  </si>
  <si>
    <t>приобретение масла(109,48 л * 265 руб.)</t>
  </si>
  <si>
    <t>Молодой специалист</t>
  </si>
  <si>
    <t>Расчет расходов по подстатье 211"услуги по содержанию имущества"</t>
  </si>
  <si>
    <t>Расчет расходов по подстатье 213 "услуги по содержанию имущества"</t>
  </si>
  <si>
    <t>к бюджетной смете расходов на 2021 год по МКОУ Матышевская ООШ</t>
  </si>
  <si>
    <t>Заработная плата(Молодые специалисты)</t>
  </si>
  <si>
    <t>Расходы в рамках релизации мероприятий по строительству дошкольных учреждений  за счет средств местного бюджета</t>
  </si>
  <si>
    <t>Н.С. Масленникова</t>
  </si>
  <si>
    <t>Директор</t>
  </si>
  <si>
    <t>МКОУ Матышевская СОШ</t>
  </si>
  <si>
    <t>Директор МКОУ Матышевская СОШ</t>
  </si>
  <si>
    <t>_____________Н.С. Масленникова</t>
  </si>
  <si>
    <t>к бюджетной смете расходов на 2021 год по МКОУ Матышевская СОШ</t>
  </si>
  <si>
    <t>к бюджетной смете расходов на 2023 год по МКОУ Матышевская СОШ</t>
  </si>
  <si>
    <t>к бюджетной смете расходов на 2022 год по МКОУ Матышевская СОШ</t>
  </si>
  <si>
    <t>к бюджетной смете расходов на 2022 год по МКОУ  Матышевская СОШ</t>
  </si>
  <si>
    <t>к бюджетной смете расходов на 2023 год по МКОУ Матышевская ООШ</t>
  </si>
  <si>
    <t>к бюджетной смете расходов на 2022 год по МКОУ Матышевская ООШ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</si>
</sst>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0.000000"/>
    <numFmt numFmtId="181" formatCode="#,##0.00&quot;р.&quot;"/>
    <numFmt numFmtId="182" formatCode="0.0000000"/>
    <numFmt numFmtId="183" formatCode="0.00000000"/>
    <numFmt numFmtId="184" formatCode="0.000000000"/>
    <numFmt numFmtId="185" formatCode="_(* #,##0.00_);_(* \(#,##0.00\);_(* &quot;-&quot;??_);_(@_)"/>
    <numFmt numFmtId="186" formatCode="00"/>
    <numFmt numFmtId="187" formatCode="0000000"/>
    <numFmt numFmtId="188" formatCode="#,##0.0"/>
    <numFmt numFmtId="189" formatCode="0000000000"/>
    <numFmt numFmtId="190" formatCode="#,##0.000"/>
    <numFmt numFmtId="191" formatCode="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\ hh:mm"/>
  </numFmts>
  <fonts count="9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b/>
      <i/>
      <sz val="7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i/>
      <sz val="7"/>
      <name val="Arial Cyr"/>
      <family val="0"/>
    </font>
    <font>
      <sz val="10"/>
      <color indexed="12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sz val="7"/>
      <name val="Arial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i/>
      <sz val="10"/>
      <color indexed="17"/>
      <name val="Arial Cyr"/>
      <family val="0"/>
    </font>
    <font>
      <sz val="9"/>
      <color indexed="30"/>
      <name val="Arial Cyr"/>
      <family val="0"/>
    </font>
    <font>
      <i/>
      <sz val="10"/>
      <color indexed="30"/>
      <name val="Arial Cyr"/>
      <family val="0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i/>
      <sz val="10"/>
      <color indexed="10"/>
      <name val="Arial Cyr"/>
      <family val="0"/>
    </font>
    <font>
      <sz val="10"/>
      <color indexed="60"/>
      <name val="Arial Cyr"/>
      <family val="0"/>
    </font>
    <font>
      <sz val="10"/>
      <color indexed="17"/>
      <name val="Arial Cyr"/>
      <family val="0"/>
    </font>
    <font>
      <sz val="9"/>
      <color indexed="17"/>
      <name val="Arial Cyr"/>
      <family val="0"/>
    </font>
    <font>
      <sz val="9"/>
      <color indexed="60"/>
      <name val="Arial Cyr"/>
      <family val="0"/>
    </font>
    <font>
      <sz val="7"/>
      <color indexed="17"/>
      <name val="Arial"/>
      <family val="2"/>
    </font>
    <font>
      <i/>
      <sz val="10"/>
      <color indexed="60"/>
      <name val="Arial Cyr"/>
      <family val="0"/>
    </font>
    <font>
      <b/>
      <i/>
      <sz val="10"/>
      <color indexed="60"/>
      <name val="Arial Cyr"/>
      <family val="0"/>
    </font>
    <font>
      <i/>
      <sz val="10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0"/>
      <color rgb="FF00B050"/>
      <name val="Arial Cyr"/>
      <family val="0"/>
    </font>
    <font>
      <sz val="9"/>
      <color rgb="FF0070C0"/>
      <name val="Arial Cyr"/>
      <family val="0"/>
    </font>
    <font>
      <i/>
      <sz val="10"/>
      <color rgb="FF0070C0"/>
      <name val="Arial Cyr"/>
      <family val="0"/>
    </font>
    <font>
      <sz val="10"/>
      <color rgb="FF0070C0"/>
      <name val="Arial Cyr"/>
      <family val="0"/>
    </font>
    <font>
      <b/>
      <sz val="10"/>
      <color rgb="FF0070C0"/>
      <name val="Arial Cyr"/>
      <family val="0"/>
    </font>
    <font>
      <b/>
      <i/>
      <sz val="10"/>
      <color rgb="FFFF0000"/>
      <name val="Arial Cyr"/>
      <family val="0"/>
    </font>
    <font>
      <sz val="10"/>
      <color rgb="FFC00000"/>
      <name val="Arial Cyr"/>
      <family val="0"/>
    </font>
    <font>
      <sz val="10"/>
      <color rgb="FF00B050"/>
      <name val="Arial Cyr"/>
      <family val="0"/>
    </font>
    <font>
      <sz val="9"/>
      <color rgb="FF00B050"/>
      <name val="Arial Cyr"/>
      <family val="0"/>
    </font>
    <font>
      <sz val="9"/>
      <color rgb="FFC00000"/>
      <name val="Arial Cyr"/>
      <family val="0"/>
    </font>
    <font>
      <sz val="7"/>
      <color rgb="FF00B050"/>
      <name val="Arial"/>
      <family val="2"/>
    </font>
    <font>
      <i/>
      <sz val="10"/>
      <color rgb="FFC00000"/>
      <name val="Arial Cyr"/>
      <family val="0"/>
    </font>
    <font>
      <b/>
      <i/>
      <sz val="10"/>
      <color rgb="FFC00000"/>
      <name val="Arial Cyr"/>
      <family val="0"/>
    </font>
    <font>
      <i/>
      <sz val="10"/>
      <color rgb="FFFF0000"/>
      <name val="Arial Cyr"/>
      <family val="0"/>
    </font>
    <font>
      <sz val="9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51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6" fillId="0" borderId="10" xfId="54" applyFont="1" applyFill="1" applyBorder="1">
      <alignment/>
      <protection/>
    </xf>
    <xf numFmtId="0" fontId="6" fillId="0" borderId="10" xfId="54" applyFont="1" applyFill="1" applyBorder="1" applyAlignment="1">
      <alignment wrapText="1"/>
      <protection/>
    </xf>
    <xf numFmtId="0" fontId="6" fillId="0" borderId="10" xfId="54" applyFont="1" applyFill="1" applyBorder="1" applyAlignment="1">
      <alignment horizontal="center" wrapText="1"/>
      <protection/>
    </xf>
    <xf numFmtId="0" fontId="3" fillId="0" borderId="0" xfId="55" applyFont="1">
      <alignment/>
      <protection/>
    </xf>
    <xf numFmtId="0" fontId="3" fillId="0" borderId="0" xfId="55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wrapText="1"/>
      <protection/>
    </xf>
    <xf numFmtId="0" fontId="4" fillId="0" borderId="10" xfId="55" applyFont="1" applyBorder="1" applyAlignment="1">
      <alignment horizontal="center" wrapText="1"/>
      <protection/>
    </xf>
    <xf numFmtId="0" fontId="3" fillId="0" borderId="0" xfId="55" applyFont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0" fontId="3" fillId="0" borderId="0" xfId="55" applyFont="1" applyBorder="1" applyAlignment="1">
      <alignment horizontal="left" wrapText="1"/>
      <protection/>
    </xf>
    <xf numFmtId="186" fontId="8" fillId="0" borderId="10" xfId="54" applyNumberFormat="1" applyFont="1" applyBorder="1" applyAlignment="1">
      <alignment horizontal="center" wrapText="1"/>
      <protection/>
    </xf>
    <xf numFmtId="0" fontId="8" fillId="0" borderId="10" xfId="54" applyFont="1" applyBorder="1" applyAlignment="1">
      <alignment horizontal="center" wrapText="1"/>
      <protection/>
    </xf>
    <xf numFmtId="0" fontId="8" fillId="0" borderId="10" xfId="54" applyFont="1" applyFill="1" applyBorder="1" applyAlignment="1">
      <alignment wrapText="1"/>
      <protection/>
    </xf>
    <xf numFmtId="0" fontId="3" fillId="0" borderId="0" xfId="55" applyFont="1" applyAlignment="1">
      <alignment/>
      <protection/>
    </xf>
    <xf numFmtId="0" fontId="3" fillId="0" borderId="10" xfId="55" applyFont="1" applyBorder="1">
      <alignment/>
      <protection/>
    </xf>
    <xf numFmtId="0" fontId="3" fillId="0" borderId="10" xfId="55" applyFont="1" applyFill="1" applyBorder="1">
      <alignment/>
      <protection/>
    </xf>
    <xf numFmtId="0" fontId="3" fillId="0" borderId="11" xfId="55" applyFont="1" applyBorder="1" applyAlignment="1">
      <alignment horizontal="left"/>
      <protection/>
    </xf>
    <xf numFmtId="186" fontId="13" fillId="0" borderId="10" xfId="54" applyNumberFormat="1" applyFont="1" applyBorder="1" applyAlignment="1">
      <alignment horizontal="center" wrapText="1"/>
      <protection/>
    </xf>
    <xf numFmtId="0" fontId="9" fillId="0" borderId="10" xfId="55" applyFont="1" applyBorder="1" applyAlignment="1">
      <alignment horizontal="center" wrapText="1"/>
      <protection/>
    </xf>
    <xf numFmtId="0" fontId="13" fillId="0" borderId="10" xfId="54" applyFont="1" applyFill="1" applyBorder="1" applyAlignment="1">
      <alignment wrapTex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1" xfId="55" applyFont="1" applyBorder="1" applyAlignment="1">
      <alignment horizontal="left" wrapText="1"/>
      <protection/>
    </xf>
    <xf numFmtId="4" fontId="3" fillId="0" borderId="10" xfId="55" applyNumberFormat="1" applyFont="1" applyFill="1" applyBorder="1" applyAlignment="1">
      <alignment horizontal="center" wrapText="1"/>
      <protection/>
    </xf>
    <xf numFmtId="0" fontId="4" fillId="0" borderId="11" xfId="0" applyFont="1" applyBorder="1" applyAlignment="1">
      <alignment horizontal="left" wrapText="1"/>
    </xf>
    <xf numFmtId="0" fontId="3" fillId="0" borderId="11" xfId="55" applyFont="1" applyBorder="1" applyAlignment="1">
      <alignment horizontal="center" wrapText="1"/>
      <protection/>
    </xf>
    <xf numFmtId="0" fontId="10" fillId="0" borderId="11" xfId="55" applyFont="1" applyBorder="1" applyAlignment="1">
      <alignment horizontal="left" wrapText="1"/>
      <protection/>
    </xf>
    <xf numFmtId="0" fontId="3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 wrapText="1"/>
      <protection/>
    </xf>
    <xf numFmtId="0" fontId="4" fillId="0" borderId="11" xfId="55" applyFont="1" applyBorder="1" applyAlignment="1">
      <alignment horizontal="center" wrapText="1"/>
      <protection/>
    </xf>
    <xf numFmtId="0" fontId="9" fillId="0" borderId="11" xfId="55" applyFont="1" applyBorder="1" applyAlignment="1">
      <alignment horizontal="left" wrapText="1"/>
      <protection/>
    </xf>
    <xf numFmtId="0" fontId="4" fillId="0" borderId="11" xfId="55" applyFont="1" applyBorder="1" applyAlignment="1">
      <alignment horizontal="left" wrapText="1"/>
      <protection/>
    </xf>
    <xf numFmtId="4" fontId="9" fillId="0" borderId="10" xfId="55" applyNumberFormat="1" applyFont="1" applyBorder="1" applyAlignment="1">
      <alignment horizontal="center" wrapText="1"/>
      <protection/>
    </xf>
    <xf numFmtId="4" fontId="3" fillId="0" borderId="10" xfId="55" applyNumberFormat="1" applyFont="1" applyBorder="1" applyAlignment="1">
      <alignment horizontal="center" wrapText="1"/>
      <protection/>
    </xf>
    <xf numFmtId="0" fontId="0" fillId="0" borderId="10" xfId="0" applyFont="1" applyBorder="1" applyAlignment="1">
      <alignment wrapText="1"/>
    </xf>
    <xf numFmtId="0" fontId="5" fillId="0" borderId="11" xfId="55" applyFont="1" applyBorder="1" applyAlignment="1">
      <alignment horizontal="left" wrapText="1"/>
      <protection/>
    </xf>
    <xf numFmtId="0" fontId="9" fillId="0" borderId="11" xfId="55" applyFont="1" applyFill="1" applyBorder="1" applyAlignment="1">
      <alignment horizontal="left"/>
      <protection/>
    </xf>
    <xf numFmtId="0" fontId="0" fillId="0" borderId="11" xfId="0" applyFont="1" applyBorder="1" applyAlignment="1">
      <alignment horizontal="left" wrapText="1"/>
    </xf>
    <xf numFmtId="0" fontId="5" fillId="0" borderId="11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4" fillId="0" borderId="10" xfId="55" applyNumberFormat="1" applyFont="1" applyBorder="1" applyAlignment="1">
      <alignment wrapText="1"/>
      <protection/>
    </xf>
    <xf numFmtId="0" fontId="4" fillId="0" borderId="10" xfId="55" applyFont="1" applyBorder="1" applyAlignment="1">
      <alignment horizontal="center"/>
      <protection/>
    </xf>
    <xf numFmtId="0" fontId="5" fillId="0" borderId="10" xfId="55" applyNumberFormat="1" applyFont="1" applyBorder="1" applyAlignment="1">
      <alignment horizontal="center" wrapText="1"/>
      <protection/>
    </xf>
    <xf numFmtId="2" fontId="5" fillId="0" borderId="10" xfId="55" applyNumberFormat="1" applyFont="1" applyBorder="1" applyAlignment="1">
      <alignment horizontal="center" wrapText="1"/>
      <protection/>
    </xf>
    <xf numFmtId="2" fontId="14" fillId="0" borderId="10" xfId="0" applyNumberFormat="1" applyFont="1" applyBorder="1" applyAlignment="1">
      <alignment horizontal="center" wrapText="1"/>
    </xf>
    <xf numFmtId="0" fontId="15" fillId="0" borderId="10" xfId="55" applyFont="1" applyBorder="1" applyAlignment="1">
      <alignment horizontal="center" wrapText="1"/>
      <protection/>
    </xf>
    <xf numFmtId="0" fontId="15" fillId="0" borderId="10" xfId="55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center" wrapText="1"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9" fillId="0" borderId="10" xfId="55" applyFont="1" applyBorder="1">
      <alignment/>
      <protection/>
    </xf>
    <xf numFmtId="0" fontId="0" fillId="0" borderId="10" xfId="0" applyFont="1" applyBorder="1" applyAlignment="1">
      <alignment horizontal="left" wrapText="1"/>
    </xf>
    <xf numFmtId="4" fontId="3" fillId="0" borderId="0" xfId="55" applyNumberFormat="1" applyFont="1">
      <alignment/>
      <protection/>
    </xf>
    <xf numFmtId="0" fontId="12" fillId="0" borderId="11" xfId="0" applyFont="1" applyBorder="1" applyAlignment="1">
      <alignment horizontal="left" wrapText="1"/>
    </xf>
    <xf numFmtId="4" fontId="11" fillId="0" borderId="0" xfId="55" applyNumberFormat="1" applyFont="1" applyBorder="1" applyAlignment="1">
      <alignment horizontal="center" wrapText="1"/>
      <protection/>
    </xf>
    <xf numFmtId="0" fontId="16" fillId="0" borderId="10" xfId="54" applyFont="1" applyFill="1" applyBorder="1" applyAlignment="1">
      <alignment wrapText="1"/>
      <protection/>
    </xf>
    <xf numFmtId="0" fontId="9" fillId="0" borderId="10" xfId="55" applyFont="1" applyBorder="1" applyAlignment="1">
      <alignment wrapText="1"/>
      <protection/>
    </xf>
    <xf numFmtId="0" fontId="7" fillId="0" borderId="10" xfId="55" applyFont="1" applyBorder="1" applyAlignment="1">
      <alignment wrapText="1"/>
      <protection/>
    </xf>
    <xf numFmtId="0" fontId="9" fillId="0" borderId="0" xfId="55" applyFont="1">
      <alignment/>
      <protection/>
    </xf>
    <xf numFmtId="2" fontId="15" fillId="0" borderId="10" xfId="55" applyNumberFormat="1" applyFont="1" applyBorder="1" applyAlignment="1">
      <alignment horizontal="center"/>
      <protection/>
    </xf>
    <xf numFmtId="4" fontId="17" fillId="0" borderId="10" xfId="55" applyNumberFormat="1" applyFont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8" fillId="0" borderId="11" xfId="55" applyFont="1" applyBorder="1" applyAlignment="1">
      <alignment horizontal="left" wrapText="1"/>
      <protection/>
    </xf>
    <xf numFmtId="0" fontId="10" fillId="0" borderId="10" xfId="55" applyFont="1" applyBorder="1" applyAlignment="1">
      <alignment horizontal="center"/>
      <protection/>
    </xf>
    <xf numFmtId="0" fontId="11" fillId="0" borderId="10" xfId="55" applyFont="1" applyBorder="1" applyAlignment="1">
      <alignment wrapText="1"/>
      <protection/>
    </xf>
    <xf numFmtId="0" fontId="11" fillId="0" borderId="11" xfId="55" applyFont="1" applyBorder="1" applyAlignment="1">
      <alignment horizontal="left" wrapText="1"/>
      <protection/>
    </xf>
    <xf numFmtId="4" fontId="11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Border="1" applyAlignment="1">
      <alignment wrapText="1"/>
      <protection/>
    </xf>
    <xf numFmtId="0" fontId="19" fillId="0" borderId="11" xfId="55" applyFont="1" applyBorder="1" applyAlignment="1">
      <alignment horizontal="left" wrapText="1"/>
      <protection/>
    </xf>
    <xf numFmtId="186" fontId="8" fillId="0" borderId="10" xfId="54" applyNumberFormat="1" applyFont="1" applyFill="1" applyBorder="1" applyAlignment="1">
      <alignment horizontal="center"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186" fontId="13" fillId="0" borderId="10" xfId="54" applyNumberFormat="1" applyFont="1" applyFill="1" applyBorder="1" applyAlignment="1">
      <alignment horizontal="center" wrapText="1"/>
      <protection/>
    </xf>
    <xf numFmtId="49" fontId="13" fillId="0" borderId="10" xfId="54" applyNumberFormat="1" applyFont="1" applyFill="1" applyBorder="1" applyAlignment="1">
      <alignment horizontal="center" wrapText="1"/>
      <protection/>
    </xf>
    <xf numFmtId="0" fontId="8" fillId="0" borderId="10" xfId="54" applyFont="1" applyFill="1" applyBorder="1" applyAlignment="1">
      <alignment horizontal="center" wrapText="1"/>
      <protection/>
    </xf>
    <xf numFmtId="186" fontId="6" fillId="0" borderId="10" xfId="54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8" fillId="0" borderId="10" xfId="54" applyFont="1" applyFill="1" applyBorder="1">
      <alignment/>
      <protection/>
    </xf>
    <xf numFmtId="0" fontId="13" fillId="0" borderId="10" xfId="54" applyFont="1" applyFill="1" applyBorder="1" applyAlignment="1">
      <alignment horizontal="center" wrapText="1"/>
      <protection/>
    </xf>
    <xf numFmtId="0" fontId="13" fillId="0" borderId="10" xfId="54" applyFont="1" applyFill="1" applyBorder="1">
      <alignment/>
      <protection/>
    </xf>
    <xf numFmtId="186" fontId="16" fillId="0" borderId="10" xfId="54" applyNumberFormat="1" applyFont="1" applyFill="1" applyBorder="1" applyAlignment="1">
      <alignment horizontal="center" wrapText="1"/>
      <protection/>
    </xf>
    <xf numFmtId="49" fontId="16" fillId="0" borderId="10" xfId="54" applyNumberFormat="1" applyFont="1" applyFill="1" applyBorder="1" applyAlignment="1">
      <alignment horizontal="center" wrapText="1"/>
      <protection/>
    </xf>
    <xf numFmtId="0" fontId="16" fillId="0" borderId="10" xfId="54" applyFont="1" applyFill="1" applyBorder="1" applyAlignment="1">
      <alignment horizontal="center" wrapText="1"/>
      <protection/>
    </xf>
    <xf numFmtId="4" fontId="10" fillId="0" borderId="10" xfId="55" applyNumberFormat="1" applyFont="1" applyBorder="1" applyAlignment="1">
      <alignment horizontal="center"/>
      <protection/>
    </xf>
    <xf numFmtId="4" fontId="3" fillId="0" borderId="10" xfId="55" applyNumberFormat="1" applyFont="1" applyBorder="1" applyAlignment="1">
      <alignment horizontal="center"/>
      <protection/>
    </xf>
    <xf numFmtId="4" fontId="9" fillId="0" borderId="10" xfId="55" applyNumberFormat="1" applyFont="1" applyBorder="1" applyAlignment="1">
      <alignment horizontal="center"/>
      <protection/>
    </xf>
    <xf numFmtId="4" fontId="15" fillId="0" borderId="1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15" fillId="0" borderId="0" xfId="55" applyFont="1" applyBorder="1" applyAlignment="1">
      <alignment horizontal="center" wrapText="1"/>
      <protection/>
    </xf>
    <xf numFmtId="0" fontId="5" fillId="0" borderId="0" xfId="55" applyFont="1" applyBorder="1" applyAlignment="1">
      <alignment horizontal="center"/>
      <protection/>
    </xf>
    <xf numFmtId="0" fontId="15" fillId="0" borderId="0" xfId="55" applyFont="1" applyBorder="1" applyAlignment="1">
      <alignment horizontal="center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0" fontId="20" fillId="0" borderId="0" xfId="54" applyFont="1">
      <alignment/>
      <protection/>
    </xf>
    <xf numFmtId="0" fontId="20" fillId="0" borderId="0" xfId="54" applyFont="1" applyAlignment="1">
      <alignment wrapText="1"/>
      <protection/>
    </xf>
    <xf numFmtId="0" fontId="21" fillId="0" borderId="12" xfId="54" applyFont="1" applyBorder="1">
      <alignment/>
      <protection/>
    </xf>
    <xf numFmtId="0" fontId="5" fillId="0" borderId="12" xfId="54" applyFont="1" applyBorder="1" applyAlignment="1">
      <alignment/>
      <protection/>
    </xf>
    <xf numFmtId="0" fontId="5" fillId="0" borderId="12" xfId="54" applyFont="1" applyBorder="1" applyAlignment="1">
      <alignment horizontal="center"/>
      <protection/>
    </xf>
    <xf numFmtId="0" fontId="5" fillId="0" borderId="12" xfId="54" applyFont="1" applyBorder="1">
      <alignment/>
      <protection/>
    </xf>
    <xf numFmtId="0" fontId="5" fillId="0" borderId="12" xfId="53" applyFont="1" applyBorder="1" applyAlignment="1">
      <alignment vertical="center" wrapText="1"/>
    </xf>
    <xf numFmtId="0" fontId="5" fillId="0" borderId="12" xfId="53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</xf>
    <xf numFmtId="0" fontId="20" fillId="0" borderId="0" xfId="53" applyNumberFormat="1" applyFont="1" applyFill="1" applyBorder="1" applyAlignment="1" applyProtection="1">
      <alignment horizontal="right" vertical="top"/>
      <protection/>
    </xf>
    <xf numFmtId="0" fontId="20" fillId="0" borderId="0" xfId="53" applyNumberFormat="1" applyFont="1" applyFill="1" applyBorder="1" applyAlignment="1" applyProtection="1">
      <alignment vertical="top"/>
      <protection/>
    </xf>
    <xf numFmtId="0" fontId="23" fillId="0" borderId="12" xfId="53" applyNumberFormat="1" applyFont="1" applyFill="1" applyBorder="1" applyAlignment="1" applyProtection="1">
      <alignment vertical="top"/>
      <protection/>
    </xf>
    <xf numFmtId="0" fontId="12" fillId="0" borderId="12" xfId="53" applyNumberFormat="1" applyFont="1" applyFill="1" applyBorder="1" applyAlignment="1" applyProtection="1">
      <alignment vertical="top"/>
      <protection/>
    </xf>
    <xf numFmtId="0" fontId="12" fillId="0" borderId="13" xfId="53" applyNumberFormat="1" applyFont="1" applyFill="1" applyBorder="1" applyAlignment="1" applyProtection="1">
      <alignment vertical="top"/>
      <protection/>
    </xf>
    <xf numFmtId="0" fontId="23" fillId="0" borderId="13" xfId="53" applyNumberFormat="1" applyFont="1" applyFill="1" applyBorder="1" applyAlignment="1" applyProtection="1">
      <alignment vertical="top"/>
      <protection/>
    </xf>
    <xf numFmtId="0" fontId="12" fillId="0" borderId="10" xfId="53" applyNumberFormat="1" applyFont="1" applyFill="1" applyBorder="1" applyAlignment="1" applyProtection="1">
      <alignment horizontal="center" vertical="top"/>
      <protection/>
    </xf>
    <xf numFmtId="0" fontId="12" fillId="0" borderId="10" xfId="53" applyNumberFormat="1" applyFont="1" applyFill="1" applyBorder="1" applyAlignment="1" applyProtection="1">
      <alignment horizontal="center" vertical="center" wrapText="1"/>
      <protection/>
    </xf>
    <xf numFmtId="186" fontId="25" fillId="0" borderId="10" xfId="53" applyNumberFormat="1" applyFont="1" applyFill="1" applyBorder="1" applyAlignment="1" applyProtection="1">
      <alignment horizontal="center"/>
      <protection/>
    </xf>
    <xf numFmtId="0" fontId="25" fillId="0" borderId="10" xfId="53" applyNumberFormat="1" applyFont="1" applyFill="1" applyBorder="1" applyAlignment="1" applyProtection="1">
      <alignment/>
      <protection/>
    </xf>
    <xf numFmtId="3" fontId="25" fillId="0" borderId="10" xfId="53" applyNumberFormat="1" applyFont="1" applyFill="1" applyBorder="1" applyAlignment="1" applyProtection="1">
      <alignment/>
      <protection/>
    </xf>
    <xf numFmtId="186" fontId="26" fillId="0" borderId="10" xfId="53" applyNumberFormat="1" applyFont="1" applyFill="1" applyBorder="1" applyAlignment="1" applyProtection="1">
      <alignment horizontal="center"/>
      <protection/>
    </xf>
    <xf numFmtId="0" fontId="26" fillId="0" borderId="10" xfId="53" applyNumberFormat="1" applyFont="1" applyFill="1" applyBorder="1" applyAlignment="1" applyProtection="1">
      <alignment/>
      <protection/>
    </xf>
    <xf numFmtId="3" fontId="26" fillId="0" borderId="10" xfId="53" applyNumberFormat="1" applyFont="1" applyFill="1" applyBorder="1" applyAlignment="1" applyProtection="1">
      <alignment/>
      <protection/>
    </xf>
    <xf numFmtId="186" fontId="20" fillId="0" borderId="10" xfId="53" applyNumberFormat="1" applyFont="1" applyFill="1" applyBorder="1" applyAlignment="1" applyProtection="1">
      <alignment horizontal="center"/>
      <protection/>
    </xf>
    <xf numFmtId="0" fontId="20" fillId="0" borderId="10" xfId="53" applyNumberFormat="1" applyFont="1" applyFill="1" applyBorder="1" applyAlignment="1" applyProtection="1">
      <alignment/>
      <protection/>
    </xf>
    <xf numFmtId="3" fontId="20" fillId="0" borderId="10" xfId="53" applyNumberFormat="1" applyFont="1" applyFill="1" applyBorder="1" applyAlignment="1" applyProtection="1">
      <alignment/>
      <protection/>
    </xf>
    <xf numFmtId="0" fontId="20" fillId="0" borderId="10" xfId="53" applyNumberFormat="1" applyFont="1" applyFill="1" applyBorder="1" applyAlignment="1" applyProtection="1">
      <alignment horizontal="center"/>
      <protection/>
    </xf>
    <xf numFmtId="0" fontId="12" fillId="0" borderId="10" xfId="53" applyNumberFormat="1" applyFont="1" applyFill="1" applyBorder="1" applyAlignment="1" applyProtection="1">
      <alignment vertical="top"/>
      <protection/>
    </xf>
    <xf numFmtId="0" fontId="24" fillId="0" borderId="10" xfId="53" applyNumberFormat="1" applyFont="1" applyFill="1" applyBorder="1" applyAlignment="1" applyProtection="1">
      <alignment horizontal="center" vertical="top"/>
      <protection/>
    </xf>
    <xf numFmtId="3" fontId="12" fillId="0" borderId="0" xfId="53" applyNumberFormat="1" applyFont="1" applyFill="1" applyBorder="1" applyAlignment="1" applyProtection="1">
      <alignment vertical="top"/>
      <protection/>
    </xf>
    <xf numFmtId="3" fontId="20" fillId="0" borderId="10" xfId="53" applyNumberFormat="1" applyFont="1" applyFill="1" applyBorder="1" applyAlignment="1" applyProtection="1">
      <alignment vertical="top"/>
      <protection/>
    </xf>
    <xf numFmtId="3" fontId="25" fillId="0" borderId="10" xfId="53" applyNumberFormat="1" applyFont="1" applyFill="1" applyBorder="1" applyAlignment="1" applyProtection="1">
      <alignment vertical="top"/>
      <protection/>
    </xf>
    <xf numFmtId="186" fontId="8" fillId="13" borderId="10" xfId="54" applyNumberFormat="1" applyFont="1" applyFill="1" applyBorder="1" applyAlignment="1">
      <alignment horizontal="center" wrapText="1"/>
      <protection/>
    </xf>
    <xf numFmtId="49" fontId="8" fillId="13" borderId="10" xfId="54" applyNumberFormat="1" applyFont="1" applyFill="1" applyBorder="1" applyAlignment="1">
      <alignment horizontal="center" wrapText="1"/>
      <protection/>
    </xf>
    <xf numFmtId="0" fontId="6" fillId="13" borderId="10" xfId="54" applyFont="1" applyFill="1" applyBorder="1" applyAlignment="1">
      <alignment horizontal="center" wrapText="1"/>
      <protection/>
    </xf>
    <xf numFmtId="0" fontId="6" fillId="13" borderId="10" xfId="54" applyFont="1" applyFill="1" applyBorder="1" applyAlignment="1">
      <alignment wrapText="1"/>
      <protection/>
    </xf>
    <xf numFmtId="3" fontId="25" fillId="13" borderId="10" xfId="53" applyNumberFormat="1" applyFont="1" applyFill="1" applyBorder="1" applyAlignment="1" applyProtection="1">
      <alignment horizontal="center"/>
      <protection/>
    </xf>
    <xf numFmtId="3" fontId="25" fillId="0" borderId="10" xfId="53" applyNumberFormat="1" applyFont="1" applyFill="1" applyBorder="1" applyAlignment="1" applyProtection="1">
      <alignment horizontal="center"/>
      <protection/>
    </xf>
    <xf numFmtId="3" fontId="26" fillId="0" borderId="10" xfId="53" applyNumberFormat="1" applyFont="1" applyFill="1" applyBorder="1" applyAlignment="1" applyProtection="1">
      <alignment horizontal="center"/>
      <protection/>
    </xf>
    <xf numFmtId="3" fontId="20" fillId="0" borderId="10" xfId="53" applyNumberFormat="1" applyFont="1" applyFill="1" applyBorder="1" applyAlignment="1" applyProtection="1">
      <alignment horizontal="center"/>
      <protection/>
    </xf>
    <xf numFmtId="0" fontId="20" fillId="0" borderId="10" xfId="53" applyNumberFormat="1" applyFont="1" applyFill="1" applyBorder="1" applyAlignment="1" applyProtection="1">
      <alignment vertical="top"/>
      <protection/>
    </xf>
    <xf numFmtId="3" fontId="27" fillId="0" borderId="10" xfId="53" applyNumberFormat="1" applyFont="1" applyFill="1" applyBorder="1" applyAlignment="1" applyProtection="1">
      <alignment horizontal="center"/>
      <protection/>
    </xf>
    <xf numFmtId="0" fontId="8" fillId="13" borderId="10" xfId="54" applyFont="1" applyFill="1" applyBorder="1" applyAlignment="1">
      <alignment horizontal="center" wrapText="1"/>
      <protection/>
    </xf>
    <xf numFmtId="0" fontId="8" fillId="13" borderId="10" xfId="54" applyFont="1" applyFill="1" applyBorder="1">
      <alignment/>
      <protection/>
    </xf>
    <xf numFmtId="0" fontId="28" fillId="0" borderId="0" xfId="53" applyNumberFormat="1" applyFont="1" applyFill="1" applyBorder="1" applyAlignment="1" applyProtection="1">
      <alignment vertical="top"/>
      <protection/>
    </xf>
    <xf numFmtId="4" fontId="12" fillId="0" borderId="0" xfId="53" applyNumberFormat="1" applyFont="1" applyFill="1" applyBorder="1" applyAlignment="1" applyProtection="1">
      <alignment vertical="top"/>
      <protection/>
    </xf>
    <xf numFmtId="4" fontId="3" fillId="0" borderId="0" xfId="55" applyNumberFormat="1" applyFont="1" applyAlignment="1">
      <alignment horizontal="center"/>
      <protection/>
    </xf>
    <xf numFmtId="0" fontId="12" fillId="0" borderId="12" xfId="53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 wrapText="1"/>
    </xf>
    <xf numFmtId="0" fontId="80" fillId="0" borderId="10" xfId="55" applyFont="1" applyBorder="1">
      <alignment/>
      <protection/>
    </xf>
    <xf numFmtId="0" fontId="24" fillId="0" borderId="0" xfId="53" applyNumberFormat="1" applyFont="1" applyFill="1" applyBorder="1" applyAlignment="1" applyProtection="1">
      <alignment vertical="top"/>
      <protection/>
    </xf>
    <xf numFmtId="3" fontId="8" fillId="13" borderId="10" xfId="54" applyNumberFormat="1" applyFont="1" applyFill="1" applyBorder="1">
      <alignment/>
      <protection/>
    </xf>
    <xf numFmtId="0" fontId="23" fillId="0" borderId="0" xfId="53" applyNumberFormat="1" applyFont="1" applyFill="1" applyBorder="1" applyAlignment="1" applyProtection="1">
      <alignment vertical="top"/>
      <protection/>
    </xf>
    <xf numFmtId="0" fontId="3" fillId="0" borderId="12" xfId="55" applyFont="1" applyBorder="1">
      <alignment/>
      <protection/>
    </xf>
    <xf numFmtId="0" fontId="0" fillId="0" borderId="10" xfId="0" applyFont="1" applyBorder="1" applyAlignment="1">
      <alignment wrapText="1"/>
    </xf>
    <xf numFmtId="0" fontId="25" fillId="0" borderId="10" xfId="53" applyNumberFormat="1" applyFont="1" applyFill="1" applyBorder="1" applyAlignment="1" applyProtection="1">
      <alignment horizontal="center"/>
      <protection/>
    </xf>
    <xf numFmtId="0" fontId="26" fillId="0" borderId="10" xfId="53" applyNumberFormat="1" applyFont="1" applyFill="1" applyBorder="1" applyAlignment="1" applyProtection="1">
      <alignment horizontal="center"/>
      <protection/>
    </xf>
    <xf numFmtId="0" fontId="9" fillId="0" borderId="0" xfId="55" applyFont="1" applyBorder="1" applyAlignment="1">
      <alignment horizontal="center" wrapText="1"/>
      <protection/>
    </xf>
    <xf numFmtId="0" fontId="3" fillId="0" borderId="0" xfId="55" applyFont="1" applyBorder="1" applyAlignment="1">
      <alignment horizontal="center"/>
      <protection/>
    </xf>
    <xf numFmtId="4" fontId="9" fillId="0" borderId="0" xfId="55" applyNumberFormat="1" applyFont="1" applyBorder="1" applyAlignment="1">
      <alignment horizontal="center"/>
      <protection/>
    </xf>
    <xf numFmtId="4" fontId="81" fillId="0" borderId="10" xfId="55" applyNumberFormat="1" applyFont="1" applyFill="1" applyBorder="1" applyAlignment="1">
      <alignment horizontal="center" wrapText="1"/>
      <protection/>
    </xf>
    <xf numFmtId="0" fontId="3" fillId="0" borderId="0" xfId="55" applyFont="1" applyFill="1">
      <alignment/>
      <protection/>
    </xf>
    <xf numFmtId="0" fontId="3" fillId="0" borderId="10" xfId="55" applyFont="1" applyBorder="1" applyAlignment="1">
      <alignment horizontal="left" wrapText="1"/>
      <protection/>
    </xf>
    <xf numFmtId="4" fontId="20" fillId="0" borderId="0" xfId="53" applyNumberFormat="1" applyFont="1" applyFill="1" applyBorder="1" applyAlignment="1" applyProtection="1">
      <alignment vertical="top"/>
      <protection/>
    </xf>
    <xf numFmtId="0" fontId="25" fillId="13" borderId="10" xfId="53" applyNumberFormat="1" applyFont="1" applyFill="1" applyBorder="1" applyAlignment="1" applyProtection="1">
      <alignment horizontal="center"/>
      <protection/>
    </xf>
    <xf numFmtId="4" fontId="82" fillId="0" borderId="10" xfId="55" applyNumberFormat="1" applyFont="1" applyBorder="1" applyAlignment="1">
      <alignment horizontal="center"/>
      <protection/>
    </xf>
    <xf numFmtId="4" fontId="83" fillId="0" borderId="10" xfId="55" applyNumberFormat="1" applyFont="1" applyFill="1" applyBorder="1" applyAlignment="1">
      <alignment horizontal="center" wrapText="1"/>
      <protection/>
    </xf>
    <xf numFmtId="4" fontId="84" fillId="0" borderId="10" xfId="55" applyNumberFormat="1" applyFont="1" applyFill="1" applyBorder="1" applyAlignment="1">
      <alignment horizontal="center" wrapText="1"/>
      <protection/>
    </xf>
    <xf numFmtId="4" fontId="29" fillId="0" borderId="0" xfId="53" applyNumberFormat="1" applyFont="1" applyFill="1" applyBorder="1" applyAlignment="1" applyProtection="1">
      <alignment vertical="top"/>
      <protection/>
    </xf>
    <xf numFmtId="4" fontId="85" fillId="0" borderId="10" xfId="55" applyNumberFormat="1" applyFont="1" applyBorder="1" applyAlignment="1">
      <alignment horizontal="center" wrapText="1"/>
      <protection/>
    </xf>
    <xf numFmtId="186" fontId="6" fillId="0" borderId="10" xfId="54" applyNumberFormat="1" applyFont="1" applyBorder="1" applyAlignment="1">
      <alignment horizontal="center" wrapText="1"/>
      <protection/>
    </xf>
    <xf numFmtId="186" fontId="13" fillId="13" borderId="10" xfId="54" applyNumberFormat="1" applyFont="1" applyFill="1" applyBorder="1" applyAlignment="1">
      <alignment horizontal="center" wrapText="1"/>
      <protection/>
    </xf>
    <xf numFmtId="189" fontId="8" fillId="0" borderId="10" xfId="54" applyNumberFormat="1" applyFont="1" applyBorder="1" applyAlignment="1">
      <alignment horizontal="center" wrapText="1"/>
      <protection/>
    </xf>
    <xf numFmtId="189" fontId="13" fillId="0" borderId="10" xfId="54" applyNumberFormat="1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186" fontId="16" fillId="0" borderId="10" xfId="54" applyNumberFormat="1" applyFont="1" applyBorder="1" applyAlignment="1">
      <alignment horizontal="center" wrapText="1"/>
      <protection/>
    </xf>
    <xf numFmtId="189" fontId="6" fillId="0" borderId="10" xfId="54" applyNumberFormat="1" applyFont="1" applyBorder="1" applyAlignment="1">
      <alignment horizontal="center" wrapText="1"/>
      <protection/>
    </xf>
    <xf numFmtId="0" fontId="6" fillId="0" borderId="10" xfId="54" applyFont="1" applyBorder="1" applyAlignment="1">
      <alignment horizontal="center" wrapText="1"/>
      <protection/>
    </xf>
    <xf numFmtId="189" fontId="8" fillId="13" borderId="10" xfId="54" applyNumberFormat="1" applyFont="1" applyFill="1" applyBorder="1" applyAlignment="1">
      <alignment horizontal="center" wrapText="1"/>
      <protection/>
    </xf>
    <xf numFmtId="3" fontId="8" fillId="13" borderId="10" xfId="54" applyNumberFormat="1" applyFont="1" applyFill="1" applyBorder="1" applyAlignment="1">
      <alignment horizontal="center"/>
      <protection/>
    </xf>
    <xf numFmtId="0" fontId="5" fillId="0" borderId="10" xfId="55" applyFont="1" applyBorder="1" applyAlignment="1">
      <alignment horizontal="left" wrapText="1"/>
      <protection/>
    </xf>
    <xf numFmtId="4" fontId="86" fillId="0" borderId="0" xfId="55" applyNumberFormat="1" applyFont="1" applyBorder="1" applyAlignment="1">
      <alignment horizontal="center" wrapText="1"/>
      <protection/>
    </xf>
    <xf numFmtId="4" fontId="10" fillId="0" borderId="10" xfId="55" applyNumberFormat="1" applyFont="1" applyFill="1" applyBorder="1" applyAlignment="1">
      <alignment horizontal="center" wrapText="1"/>
      <protection/>
    </xf>
    <xf numFmtId="189" fontId="25" fillId="0" borderId="10" xfId="53" applyNumberFormat="1" applyFont="1" applyFill="1" applyBorder="1" applyAlignment="1" applyProtection="1">
      <alignment horizontal="center"/>
      <protection/>
    </xf>
    <xf numFmtId="189" fontId="20" fillId="0" borderId="10" xfId="53" applyNumberFormat="1" applyFont="1" applyFill="1" applyBorder="1" applyAlignment="1" applyProtection="1">
      <alignment horizontal="center"/>
      <protection/>
    </xf>
    <xf numFmtId="4" fontId="87" fillId="0" borderId="10" xfId="55" applyNumberFormat="1" applyFont="1" applyBorder="1" applyAlignment="1">
      <alignment horizontal="center" wrapText="1"/>
      <protection/>
    </xf>
    <xf numFmtId="4" fontId="88" fillId="0" borderId="10" xfId="55" applyNumberFormat="1" applyFont="1" applyBorder="1" applyAlignment="1">
      <alignment horizontal="center"/>
      <protection/>
    </xf>
    <xf numFmtId="4" fontId="89" fillId="0" borderId="10" xfId="55" applyNumberFormat="1" applyFont="1" applyBorder="1" applyAlignment="1">
      <alignment horizontal="center"/>
      <protection/>
    </xf>
    <xf numFmtId="3" fontId="26" fillId="33" borderId="10" xfId="53" applyNumberFormat="1" applyFont="1" applyFill="1" applyBorder="1" applyAlignment="1" applyProtection="1">
      <alignment horizontal="center"/>
      <protection/>
    </xf>
    <xf numFmtId="3" fontId="25" fillId="33" borderId="10" xfId="53" applyNumberFormat="1" applyFont="1" applyFill="1" applyBorder="1" applyAlignment="1" applyProtection="1">
      <alignment horizontal="center"/>
      <protection/>
    </xf>
    <xf numFmtId="3" fontId="20" fillId="33" borderId="10" xfId="53" applyNumberFormat="1" applyFont="1" applyFill="1" applyBorder="1" applyAlignment="1" applyProtection="1">
      <alignment horizontal="center"/>
      <protection/>
    </xf>
    <xf numFmtId="4" fontId="20" fillId="33" borderId="10" xfId="53" applyNumberFormat="1" applyFont="1" applyFill="1" applyBorder="1" applyAlignment="1" applyProtection="1">
      <alignment vertical="top"/>
      <protection/>
    </xf>
    <xf numFmtId="3" fontId="20" fillId="33" borderId="10" xfId="53" applyNumberFormat="1" applyFont="1" applyFill="1" applyBorder="1" applyAlignment="1" applyProtection="1">
      <alignment vertical="top"/>
      <protection/>
    </xf>
    <xf numFmtId="0" fontId="0" fillId="0" borderId="10" xfId="0" applyFont="1" applyBorder="1" applyAlignment="1">
      <alignment horizontal="left" vertical="center" wrapText="1"/>
    </xf>
    <xf numFmtId="3" fontId="25" fillId="13" borderId="10" xfId="53" applyNumberFormat="1" applyFont="1" applyFill="1" applyBorder="1" applyAlignment="1" applyProtection="1">
      <alignment vertical="top"/>
      <protection/>
    </xf>
    <xf numFmtId="0" fontId="20" fillId="0" borderId="10" xfId="53" applyNumberFormat="1" applyFont="1" applyFill="1" applyBorder="1" applyAlignment="1" applyProtection="1">
      <alignment horizontal="center" vertical="top"/>
      <protection/>
    </xf>
    <xf numFmtId="3" fontId="25" fillId="0" borderId="10" xfId="53" applyNumberFormat="1" applyFont="1" applyFill="1" applyBorder="1" applyAlignment="1" applyProtection="1">
      <alignment horizontal="right" vertical="top"/>
      <protection/>
    </xf>
    <xf numFmtId="0" fontId="25" fillId="0" borderId="10" xfId="53" applyNumberFormat="1" applyFont="1" applyFill="1" applyBorder="1" applyAlignment="1" applyProtection="1">
      <alignment horizontal="center" vertical="top"/>
      <protection/>
    </xf>
    <xf numFmtId="0" fontId="25" fillId="0" borderId="10" xfId="53" applyNumberFormat="1" applyFont="1" applyFill="1" applyBorder="1" applyAlignment="1" applyProtection="1">
      <alignment horizontal="right" vertical="top"/>
      <protection/>
    </xf>
    <xf numFmtId="0" fontId="25" fillId="0" borderId="10" xfId="53" applyNumberFormat="1" applyFont="1" applyFill="1" applyBorder="1" applyAlignment="1" applyProtection="1">
      <alignment horizontal="center" vertical="center"/>
      <protection/>
    </xf>
    <xf numFmtId="186" fontId="6" fillId="13" borderId="10" xfId="54" applyNumberFormat="1" applyFont="1" applyFill="1" applyBorder="1" applyAlignment="1">
      <alignment horizontal="center" wrapText="1"/>
      <protection/>
    </xf>
    <xf numFmtId="4" fontId="3" fillId="0" borderId="10" xfId="0" applyNumberFormat="1" applyFont="1" applyFill="1" applyBorder="1" applyAlignment="1">
      <alignment horizontal="center" wrapText="1"/>
    </xf>
    <xf numFmtId="3" fontId="89" fillId="0" borderId="10" xfId="55" applyNumberFormat="1" applyFont="1" applyBorder="1" applyAlignment="1">
      <alignment horizontal="center"/>
      <protection/>
    </xf>
    <xf numFmtId="4" fontId="90" fillId="0" borderId="10" xfId="55" applyNumberFormat="1" applyFont="1" applyBorder="1" applyAlignment="1">
      <alignment horizontal="center" wrapText="1"/>
      <protection/>
    </xf>
    <xf numFmtId="0" fontId="0" fillId="34" borderId="10" xfId="0" applyFont="1" applyFill="1" applyBorder="1" applyAlignment="1">
      <alignment wrapText="1"/>
    </xf>
    <xf numFmtId="3" fontId="91" fillId="0" borderId="10" xfId="53" applyNumberFormat="1" applyFont="1" applyFill="1" applyBorder="1" applyAlignment="1" applyProtection="1">
      <alignment horizontal="center"/>
      <protection/>
    </xf>
    <xf numFmtId="0" fontId="87" fillId="0" borderId="10" xfId="55" applyFont="1" applyBorder="1">
      <alignment/>
      <protection/>
    </xf>
    <xf numFmtId="4" fontId="87" fillId="0" borderId="10" xfId="55" applyNumberFormat="1" applyFont="1" applyFill="1" applyBorder="1" applyAlignment="1">
      <alignment horizontal="center" wrapText="1"/>
      <protection/>
    </xf>
    <xf numFmtId="4" fontId="92" fillId="0" borderId="10" xfId="55" applyNumberFormat="1" applyFont="1" applyFill="1" applyBorder="1" applyAlignment="1">
      <alignment horizontal="center" wrapText="1"/>
      <protection/>
    </xf>
    <xf numFmtId="4" fontId="87" fillId="0" borderId="10" xfId="55" applyNumberFormat="1" applyFont="1" applyBorder="1" applyAlignment="1">
      <alignment horizontal="center"/>
      <protection/>
    </xf>
    <xf numFmtId="4" fontId="93" fillId="0" borderId="0" xfId="55" applyNumberFormat="1" applyFont="1" applyBorder="1" applyAlignment="1">
      <alignment horizontal="center" wrapText="1"/>
      <protection/>
    </xf>
    <xf numFmtId="4" fontId="90" fillId="0" borderId="10" xfId="55" applyNumberFormat="1" applyFont="1" applyBorder="1" applyAlignment="1">
      <alignment horizontal="center"/>
      <protection/>
    </xf>
    <xf numFmtId="4" fontId="90" fillId="33" borderId="10" xfId="55" applyNumberFormat="1" applyFont="1" applyFill="1" applyBorder="1" applyAlignment="1">
      <alignment horizontal="center"/>
      <protection/>
    </xf>
    <xf numFmtId="3" fontId="87" fillId="0" borderId="10" xfId="55" applyNumberFormat="1" applyFont="1" applyBorder="1" applyAlignment="1">
      <alignment horizontal="center"/>
      <protection/>
    </xf>
    <xf numFmtId="3" fontId="90" fillId="33" borderId="10" xfId="55" applyNumberFormat="1" applyFont="1" applyFill="1" applyBorder="1" applyAlignment="1">
      <alignment horizontal="center"/>
      <protection/>
    </xf>
    <xf numFmtId="3" fontId="90" fillId="0" borderId="10" xfId="55" applyNumberFormat="1" applyFont="1" applyBorder="1" applyAlignment="1">
      <alignment horizontal="center"/>
      <protection/>
    </xf>
    <xf numFmtId="4" fontId="87" fillId="33" borderId="10" xfId="55" applyNumberFormat="1" applyFont="1" applyFill="1" applyBorder="1" applyAlignment="1">
      <alignment horizontal="center" wrapText="1"/>
      <protection/>
    </xf>
    <xf numFmtId="3" fontId="90" fillId="0" borderId="10" xfId="55" applyNumberFormat="1" applyFont="1" applyBorder="1" applyAlignment="1">
      <alignment horizontal="center" wrapText="1"/>
      <protection/>
    </xf>
    <xf numFmtId="4" fontId="92" fillId="0" borderId="10" xfId="55" applyNumberFormat="1" applyFont="1" applyBorder="1" applyAlignment="1">
      <alignment horizontal="center"/>
      <protection/>
    </xf>
    <xf numFmtId="4" fontId="92" fillId="33" borderId="10" xfId="55" applyNumberFormat="1" applyFont="1" applyFill="1" applyBorder="1" applyAlignment="1">
      <alignment horizontal="center" wrapText="1"/>
      <protection/>
    </xf>
    <xf numFmtId="3" fontId="27" fillId="33" borderId="10" xfId="53" applyNumberFormat="1" applyFont="1" applyFill="1" applyBorder="1" applyAlignment="1" applyProtection="1">
      <alignment horizontal="center"/>
      <protection/>
    </xf>
    <xf numFmtId="3" fontId="5" fillId="0" borderId="10" xfId="55" applyNumberFormat="1" applyFont="1" applyBorder="1" applyAlignment="1">
      <alignment horizontal="center" wrapText="1"/>
      <protection/>
    </xf>
    <xf numFmtId="3" fontId="5" fillId="0" borderId="10" xfId="55" applyNumberFormat="1" applyFont="1" applyBorder="1" applyAlignment="1">
      <alignment horizontal="center"/>
      <protection/>
    </xf>
    <xf numFmtId="0" fontId="13" fillId="13" borderId="11" xfId="54" applyFont="1" applyFill="1" applyBorder="1" applyAlignment="1">
      <alignment horizontal="center" wrapText="1"/>
      <protection/>
    </xf>
    <xf numFmtId="0" fontId="13" fillId="13" borderId="13" xfId="54" applyFont="1" applyFill="1" applyBorder="1" applyAlignment="1">
      <alignment horizontal="center" wrapText="1"/>
      <protection/>
    </xf>
    <xf numFmtId="0" fontId="13" fillId="13" borderId="14" xfId="54" applyFont="1" applyFill="1" applyBorder="1" applyAlignment="1">
      <alignment horizontal="center" wrapText="1"/>
      <protection/>
    </xf>
    <xf numFmtId="0" fontId="8" fillId="0" borderId="11" xfId="54" applyFont="1" applyBorder="1" applyAlignment="1">
      <alignment horizontal="center" wrapText="1"/>
      <protection/>
    </xf>
    <xf numFmtId="0" fontId="8" fillId="0" borderId="13" xfId="54" applyFont="1" applyBorder="1" applyAlignment="1">
      <alignment horizontal="center" wrapText="1"/>
      <protection/>
    </xf>
    <xf numFmtId="0" fontId="8" fillId="0" borderId="14" xfId="54" applyFont="1" applyBorder="1" applyAlignment="1">
      <alignment horizontal="center" wrapText="1"/>
      <protection/>
    </xf>
    <xf numFmtId="0" fontId="13" fillId="0" borderId="11" xfId="54" applyFont="1" applyFill="1" applyBorder="1" applyAlignment="1">
      <alignment horizontal="left" wrapText="1"/>
      <protection/>
    </xf>
    <xf numFmtId="0" fontId="13" fillId="0" borderId="13" xfId="54" applyFont="1" applyFill="1" applyBorder="1" applyAlignment="1">
      <alignment horizontal="left" wrapText="1"/>
      <protection/>
    </xf>
    <xf numFmtId="0" fontId="13" fillId="0" borderId="14" xfId="54" applyFont="1" applyFill="1" applyBorder="1" applyAlignment="1">
      <alignment horizontal="left" wrapText="1"/>
      <protection/>
    </xf>
    <xf numFmtId="0" fontId="6" fillId="0" borderId="11" xfId="54" applyFont="1" applyFill="1" applyBorder="1" applyAlignment="1">
      <alignment horizontal="left" wrapText="1"/>
      <protection/>
    </xf>
    <xf numFmtId="0" fontId="6" fillId="0" borderId="13" xfId="54" applyFont="1" applyFill="1" applyBorder="1" applyAlignment="1">
      <alignment horizontal="left" wrapText="1"/>
      <protection/>
    </xf>
    <xf numFmtId="0" fontId="6" fillId="0" borderId="14" xfId="54" applyFont="1" applyFill="1" applyBorder="1" applyAlignment="1">
      <alignment horizontal="left" wrapText="1"/>
      <protection/>
    </xf>
    <xf numFmtId="0" fontId="8" fillId="0" borderId="11" xfId="54" applyFont="1" applyFill="1" applyBorder="1" applyAlignment="1">
      <alignment horizontal="left" wrapText="1"/>
      <protection/>
    </xf>
    <xf numFmtId="0" fontId="8" fillId="0" borderId="13" xfId="54" applyFont="1" applyFill="1" applyBorder="1" applyAlignment="1">
      <alignment horizontal="left" wrapText="1"/>
      <protection/>
    </xf>
    <xf numFmtId="0" fontId="8" fillId="0" borderId="14" xfId="54" applyFont="1" applyFill="1" applyBorder="1" applyAlignment="1">
      <alignment horizontal="left" wrapText="1"/>
      <protection/>
    </xf>
    <xf numFmtId="0" fontId="16" fillId="0" borderId="11" xfId="54" applyFont="1" applyFill="1" applyBorder="1" applyAlignment="1">
      <alignment horizontal="left" wrapText="1"/>
      <protection/>
    </xf>
    <xf numFmtId="0" fontId="16" fillId="0" borderId="13" xfId="54" applyFont="1" applyFill="1" applyBorder="1" applyAlignment="1">
      <alignment horizontal="left" wrapText="1"/>
      <protection/>
    </xf>
    <xf numFmtId="0" fontId="16" fillId="0" borderId="14" xfId="54" applyFont="1" applyFill="1" applyBorder="1" applyAlignment="1">
      <alignment horizontal="left" wrapText="1"/>
      <protection/>
    </xf>
    <xf numFmtId="0" fontId="8" fillId="0" borderId="11" xfId="54" applyFont="1" applyBorder="1" applyAlignment="1">
      <alignment horizontal="left" wrapText="1"/>
      <protection/>
    </xf>
    <xf numFmtId="0" fontId="8" fillId="0" borderId="13" xfId="54" applyFont="1" applyBorder="1" applyAlignment="1">
      <alignment horizontal="left" wrapText="1"/>
      <protection/>
    </xf>
    <xf numFmtId="0" fontId="8" fillId="0" borderId="14" xfId="54" applyFont="1" applyBorder="1" applyAlignment="1">
      <alignment horizontal="left" wrapText="1"/>
      <protection/>
    </xf>
    <xf numFmtId="0" fontId="8" fillId="13" borderId="11" xfId="54" applyFont="1" applyFill="1" applyBorder="1" applyAlignment="1">
      <alignment horizontal="left" wrapText="1"/>
      <protection/>
    </xf>
    <xf numFmtId="0" fontId="8" fillId="13" borderId="13" xfId="54" applyFont="1" applyFill="1" applyBorder="1" applyAlignment="1">
      <alignment horizontal="left" wrapText="1"/>
      <protection/>
    </xf>
    <xf numFmtId="0" fontId="8" fillId="13" borderId="14" xfId="54" applyFont="1" applyFill="1" applyBorder="1" applyAlignment="1">
      <alignment horizontal="left" wrapText="1"/>
      <protection/>
    </xf>
    <xf numFmtId="0" fontId="13" fillId="0" borderId="11" xfId="54" applyFont="1" applyBorder="1" applyAlignment="1">
      <alignment horizontal="left" wrapText="1"/>
      <protection/>
    </xf>
    <xf numFmtId="0" fontId="13" fillId="0" borderId="13" xfId="54" applyFont="1" applyBorder="1" applyAlignment="1">
      <alignment horizontal="left" wrapText="1"/>
      <protection/>
    </xf>
    <xf numFmtId="0" fontId="13" fillId="0" borderId="14" xfId="54" applyFont="1" applyBorder="1" applyAlignment="1">
      <alignment horizontal="left" wrapText="1"/>
      <protection/>
    </xf>
    <xf numFmtId="0" fontId="6" fillId="0" borderId="11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 horizontal="left"/>
      <protection/>
    </xf>
    <xf numFmtId="0" fontId="6" fillId="0" borderId="11" xfId="54" applyFont="1" applyFill="1" applyBorder="1" applyAlignment="1">
      <alignment horizontal="right"/>
      <protection/>
    </xf>
    <xf numFmtId="0" fontId="6" fillId="0" borderId="13" xfId="54" applyFont="1" applyFill="1" applyBorder="1" applyAlignment="1">
      <alignment horizontal="right"/>
      <protection/>
    </xf>
    <xf numFmtId="0" fontId="6" fillId="0" borderId="14" xfId="54" applyFont="1" applyFill="1" applyBorder="1" applyAlignment="1">
      <alignment horizontal="right"/>
      <protection/>
    </xf>
    <xf numFmtId="0" fontId="8" fillId="0" borderId="11" xfId="54" applyFont="1" applyFill="1" applyBorder="1" applyAlignment="1">
      <alignment horizontal="left"/>
      <protection/>
    </xf>
    <xf numFmtId="0" fontId="8" fillId="0" borderId="13" xfId="54" applyFont="1" applyFill="1" applyBorder="1" applyAlignment="1">
      <alignment horizontal="left"/>
      <protection/>
    </xf>
    <xf numFmtId="0" fontId="8" fillId="0" borderId="14" xfId="54" applyFont="1" applyFill="1" applyBorder="1" applyAlignment="1">
      <alignment horizontal="left"/>
      <protection/>
    </xf>
    <xf numFmtId="0" fontId="20" fillId="0" borderId="15" xfId="53" applyNumberFormat="1" applyFont="1" applyFill="1" applyBorder="1" applyAlignment="1" applyProtection="1">
      <alignment horizontal="center"/>
      <protection/>
    </xf>
    <xf numFmtId="0" fontId="20" fillId="0" borderId="15" xfId="53" applyNumberFormat="1" applyFont="1" applyFill="1" applyBorder="1" applyAlignment="1" applyProtection="1">
      <alignment horizontal="center" vertical="top"/>
      <protection/>
    </xf>
    <xf numFmtId="0" fontId="13" fillId="0" borderId="11" xfId="54" applyFont="1" applyFill="1" applyBorder="1" applyAlignment="1">
      <alignment horizontal="left"/>
      <protection/>
    </xf>
    <xf numFmtId="0" fontId="13" fillId="0" borderId="13" xfId="54" applyFont="1" applyFill="1" applyBorder="1" applyAlignment="1">
      <alignment horizontal="left"/>
      <protection/>
    </xf>
    <xf numFmtId="0" fontId="13" fillId="0" borderId="14" xfId="54" applyFont="1" applyFill="1" applyBorder="1" applyAlignment="1">
      <alignment horizontal="left"/>
      <protection/>
    </xf>
    <xf numFmtId="0" fontId="12" fillId="0" borderId="16" xfId="53" applyNumberFormat="1" applyFont="1" applyFill="1" applyBorder="1" applyAlignment="1" applyProtection="1">
      <alignment horizontal="center" vertical="center" wrapText="1"/>
      <protection/>
    </xf>
    <xf numFmtId="0" fontId="12" fillId="0" borderId="17" xfId="53" applyNumberFormat="1" applyFont="1" applyFill="1" applyBorder="1" applyAlignment="1" applyProtection="1">
      <alignment horizontal="center" vertical="center" wrapText="1"/>
      <protection/>
    </xf>
    <xf numFmtId="0" fontId="12" fillId="0" borderId="10" xfId="53" applyNumberFormat="1" applyFont="1" applyFill="1" applyBorder="1" applyAlignment="1" applyProtection="1">
      <alignment horizontal="center" vertical="top" wrapText="1"/>
      <protection/>
    </xf>
    <xf numFmtId="0" fontId="12" fillId="0" borderId="11" xfId="53" applyNumberFormat="1" applyFont="1" applyFill="1" applyBorder="1" applyAlignment="1" applyProtection="1">
      <alignment horizontal="center" vertical="top"/>
      <protection/>
    </xf>
    <xf numFmtId="0" fontId="12" fillId="0" borderId="13" xfId="53" applyNumberFormat="1" applyFont="1" applyFill="1" applyBorder="1" applyAlignment="1" applyProtection="1">
      <alignment horizontal="center" vertical="top"/>
      <protection/>
    </xf>
    <xf numFmtId="0" fontId="12" fillId="0" borderId="14" xfId="53" applyNumberFormat="1" applyFont="1" applyFill="1" applyBorder="1" applyAlignment="1" applyProtection="1">
      <alignment horizontal="center" vertical="top"/>
      <protection/>
    </xf>
    <xf numFmtId="0" fontId="12" fillId="0" borderId="11" xfId="53" applyNumberFormat="1" applyFont="1" applyFill="1" applyBorder="1" applyAlignment="1" applyProtection="1">
      <alignment horizontal="center" vertical="top" wrapText="1"/>
      <protection/>
    </xf>
    <xf numFmtId="0" fontId="12" fillId="0" borderId="13" xfId="53" applyNumberFormat="1" applyFont="1" applyFill="1" applyBorder="1" applyAlignment="1" applyProtection="1">
      <alignment horizontal="center" vertical="top" wrapText="1"/>
      <protection/>
    </xf>
    <xf numFmtId="0" fontId="12" fillId="0" borderId="14" xfId="53" applyNumberFormat="1" applyFont="1" applyFill="1" applyBorder="1" applyAlignment="1" applyProtection="1">
      <alignment horizontal="center" vertical="top" wrapText="1"/>
      <protection/>
    </xf>
    <xf numFmtId="0" fontId="24" fillId="0" borderId="0" xfId="53" applyNumberFormat="1" applyFont="1" applyFill="1" applyBorder="1" applyAlignment="1" applyProtection="1">
      <alignment horizontal="center" vertical="top"/>
      <protection/>
    </xf>
    <xf numFmtId="0" fontId="12" fillId="0" borderId="18" xfId="53" applyNumberFormat="1" applyFont="1" applyFill="1" applyBorder="1" applyAlignment="1" applyProtection="1">
      <alignment horizontal="center" vertical="center"/>
      <protection/>
    </xf>
    <xf numFmtId="0" fontId="12" fillId="0" borderId="15" xfId="53" applyNumberFormat="1" applyFont="1" applyFill="1" applyBorder="1" applyAlignment="1" applyProtection="1">
      <alignment horizontal="center" vertical="center"/>
      <protection/>
    </xf>
    <xf numFmtId="0" fontId="12" fillId="0" borderId="19" xfId="53" applyNumberFormat="1" applyFont="1" applyFill="1" applyBorder="1" applyAlignment="1" applyProtection="1">
      <alignment horizontal="center" vertical="center"/>
      <protection/>
    </xf>
    <xf numFmtId="0" fontId="12" fillId="0" borderId="20" xfId="53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0" fontId="12" fillId="0" borderId="21" xfId="53" applyNumberFormat="1" applyFont="1" applyFill="1" applyBorder="1" applyAlignment="1" applyProtection="1">
      <alignment horizontal="center" vertical="center"/>
      <protection/>
    </xf>
    <xf numFmtId="0" fontId="12" fillId="0" borderId="22" xfId="53" applyNumberFormat="1" applyFont="1" applyFill="1" applyBorder="1" applyAlignment="1" applyProtection="1">
      <alignment horizontal="center" vertical="center"/>
      <protection/>
    </xf>
    <xf numFmtId="0" fontId="12" fillId="0" borderId="12" xfId="53" applyNumberFormat="1" applyFont="1" applyFill="1" applyBorder="1" applyAlignment="1" applyProtection="1">
      <alignment horizontal="center" vertical="center"/>
      <protection/>
    </xf>
    <xf numFmtId="0" fontId="12" fillId="0" borderId="23" xfId="53" applyNumberFormat="1" applyFont="1" applyFill="1" applyBorder="1" applyAlignment="1" applyProtection="1">
      <alignment horizontal="center" vertical="center"/>
      <protection/>
    </xf>
    <xf numFmtId="0" fontId="12" fillId="0" borderId="16" xfId="53" applyNumberFormat="1" applyFont="1" applyFill="1" applyBorder="1" applyAlignment="1" applyProtection="1">
      <alignment horizontal="center" vertical="top" wrapText="1"/>
      <protection/>
    </xf>
    <xf numFmtId="0" fontId="12" fillId="0" borderId="24" xfId="53" applyNumberFormat="1" applyFont="1" applyFill="1" applyBorder="1" applyAlignment="1" applyProtection="1">
      <alignment horizontal="center" vertical="top" wrapText="1"/>
      <protection/>
    </xf>
    <xf numFmtId="0" fontId="12" fillId="0" borderId="17" xfId="53" applyNumberFormat="1" applyFont="1" applyFill="1" applyBorder="1" applyAlignment="1" applyProtection="1">
      <alignment horizontal="center" vertical="top" wrapText="1"/>
      <protection/>
    </xf>
    <xf numFmtId="0" fontId="12" fillId="0" borderId="24" xfId="53" applyNumberFormat="1" applyFont="1" applyFill="1" applyBorder="1" applyAlignment="1" applyProtection="1">
      <alignment horizontal="center" vertical="center" wrapText="1"/>
      <protection/>
    </xf>
    <xf numFmtId="0" fontId="12" fillId="0" borderId="10" xfId="53" applyNumberFormat="1" applyFont="1" applyFill="1" applyBorder="1" applyAlignment="1" applyProtection="1">
      <alignment horizontal="center" vertical="top"/>
      <protection/>
    </xf>
    <xf numFmtId="0" fontId="23" fillId="0" borderId="15" xfId="53" applyNumberFormat="1" applyFont="1" applyFill="1" applyBorder="1" applyAlignment="1" applyProtection="1">
      <alignment horizontal="center" vertical="center" wrapText="1"/>
      <protection/>
    </xf>
    <xf numFmtId="0" fontId="23" fillId="0" borderId="12" xfId="53" applyNumberFormat="1" applyFont="1" applyFill="1" applyBorder="1" applyAlignment="1" applyProtection="1">
      <alignment horizontal="center" vertical="top" wrapText="1"/>
      <protection/>
    </xf>
    <xf numFmtId="0" fontId="6" fillId="0" borderId="15" xfId="53" applyFont="1" applyBorder="1" applyAlignment="1">
      <alignment horizontal="center" vertical="top" wrapText="1"/>
    </xf>
    <xf numFmtId="0" fontId="5" fillId="0" borderId="0" xfId="54" applyFont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0" xfId="53" applyFont="1" applyAlignment="1">
      <alignment horizontal="center" wrapText="1"/>
    </xf>
    <xf numFmtId="187" fontId="4" fillId="0" borderId="11" xfId="54" applyNumberFormat="1" applyFont="1" applyBorder="1" applyAlignment="1">
      <alignment horizontal="center"/>
      <protection/>
    </xf>
    <xf numFmtId="187" fontId="4" fillId="0" borderId="14" xfId="54" applyNumberFormat="1" applyFont="1" applyBorder="1" applyAlignment="1">
      <alignment horizontal="center"/>
      <protection/>
    </xf>
    <xf numFmtId="0" fontId="12" fillId="0" borderId="0" xfId="53" applyNumberFormat="1" applyFont="1" applyFill="1" applyBorder="1" applyAlignment="1" applyProtection="1">
      <alignment horizontal="center" vertical="top" wrapText="1"/>
      <protection/>
    </xf>
    <xf numFmtId="14" fontId="12" fillId="0" borderId="11" xfId="53" applyNumberFormat="1" applyFont="1" applyFill="1" applyBorder="1" applyAlignment="1" applyProtection="1">
      <alignment horizontal="center" vertical="top"/>
      <protection/>
    </xf>
    <xf numFmtId="0" fontId="20" fillId="0" borderId="0" xfId="54" applyFont="1" applyAlignment="1">
      <alignment horizontal="left" wrapText="1"/>
      <protection/>
    </xf>
    <xf numFmtId="0" fontId="0" fillId="0" borderId="0" xfId="53" applyNumberFormat="1" applyFont="1" applyFill="1" applyBorder="1" applyAlignment="1" applyProtection="1">
      <alignment horizontal="center" vertical="top"/>
      <protection/>
    </xf>
    <xf numFmtId="0" fontId="6" fillId="0" borderId="15" xfId="54" applyFont="1" applyBorder="1" applyAlignment="1">
      <alignment horizontal="center" vertical="top"/>
      <protection/>
    </xf>
    <xf numFmtId="0" fontId="22" fillId="0" borderId="12" xfId="53" applyFont="1" applyBorder="1" applyAlignment="1">
      <alignment horizontal="center" vertical="center"/>
    </xf>
    <xf numFmtId="0" fontId="8" fillId="0" borderId="11" xfId="54" applyFont="1" applyFill="1" applyBorder="1" applyAlignment="1">
      <alignment horizontal="center" wrapText="1"/>
      <protection/>
    </xf>
    <xf numFmtId="0" fontId="8" fillId="0" borderId="13" xfId="54" applyFont="1" applyFill="1" applyBorder="1" applyAlignment="1">
      <alignment horizontal="center" wrapText="1"/>
      <protection/>
    </xf>
    <xf numFmtId="0" fontId="8" fillId="0" borderId="14" xfId="54" applyFont="1" applyFill="1" applyBorder="1" applyAlignment="1">
      <alignment horizontal="center" wrapText="1"/>
      <protection/>
    </xf>
    <xf numFmtId="0" fontId="9" fillId="35" borderId="0" xfId="55" applyFont="1" applyFill="1" applyAlignment="1">
      <alignment horizontal="center" wrapText="1"/>
      <protection/>
    </xf>
    <xf numFmtId="0" fontId="11" fillId="0" borderId="0" xfId="55" applyFont="1" applyBorder="1" applyAlignment="1">
      <alignment horizontal="center" wrapText="1"/>
      <protection/>
    </xf>
    <xf numFmtId="0" fontId="3" fillId="0" borderId="20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4" fontId="3" fillId="0" borderId="0" xfId="55" applyNumberFormat="1" applyFont="1" applyAlignment="1">
      <alignment horizontal="center"/>
      <protection/>
    </xf>
    <xf numFmtId="4" fontId="87" fillId="36" borderId="10" xfId="55" applyNumberFormat="1" applyFont="1" applyFill="1" applyBorder="1" applyAlignment="1">
      <alignment horizontal="center" wrapText="1"/>
      <protection/>
    </xf>
    <xf numFmtId="0" fontId="4" fillId="0" borderId="10" xfId="55" applyFont="1" applyBorder="1" applyAlignment="1">
      <alignment horizontal="center" wrapText="1"/>
      <protection/>
    </xf>
    <xf numFmtId="4" fontId="9" fillId="0" borderId="10" xfId="55" applyNumberFormat="1" applyFont="1" applyBorder="1" applyAlignment="1">
      <alignment horizontal="center" wrapText="1"/>
      <protection/>
    </xf>
    <xf numFmtId="4" fontId="81" fillId="0" borderId="10" xfId="55" applyNumberFormat="1" applyFont="1" applyBorder="1" applyAlignment="1">
      <alignment horizontal="center" wrapText="1"/>
      <protection/>
    </xf>
    <xf numFmtId="4" fontId="10" fillId="0" borderId="10" xfId="55" applyNumberFormat="1" applyFont="1" applyBorder="1" applyAlignment="1">
      <alignment horizontal="center" wrapText="1"/>
      <protection/>
    </xf>
    <xf numFmtId="4" fontId="92" fillId="36" borderId="10" xfId="55" applyNumberFormat="1" applyFont="1" applyFill="1" applyBorder="1" applyAlignment="1">
      <alignment horizontal="center" wrapText="1"/>
      <protection/>
    </xf>
    <xf numFmtId="4" fontId="90" fillId="0" borderId="10" xfId="55" applyNumberFormat="1" applyFont="1" applyBorder="1" applyAlignment="1">
      <alignment horizontal="center" wrapText="1"/>
      <protection/>
    </xf>
    <xf numFmtId="0" fontId="9" fillId="35" borderId="0" xfId="55" applyFont="1" applyFill="1" applyAlignment="1">
      <alignment horizontal="center"/>
      <protection/>
    </xf>
    <xf numFmtId="4" fontId="90" fillId="36" borderId="11" xfId="55" applyNumberFormat="1" applyFont="1" applyFill="1" applyBorder="1" applyAlignment="1">
      <alignment horizontal="center" wrapText="1"/>
      <protection/>
    </xf>
    <xf numFmtId="4" fontId="90" fillId="36" borderId="14" xfId="55" applyNumberFormat="1" applyFont="1" applyFill="1" applyBorder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4" fontId="3" fillId="0" borderId="10" xfId="55" applyNumberFormat="1" applyFont="1" applyBorder="1" applyAlignment="1">
      <alignment horizontal="center" wrapText="1"/>
      <protection/>
    </xf>
    <xf numFmtId="4" fontId="5" fillId="0" borderId="11" xfId="55" applyNumberFormat="1" applyFont="1" applyBorder="1" applyAlignment="1">
      <alignment horizontal="center" wrapText="1"/>
      <protection/>
    </xf>
    <xf numFmtId="4" fontId="5" fillId="0" borderId="14" xfId="55" applyNumberFormat="1" applyFont="1" applyBorder="1" applyAlignment="1">
      <alignment horizontal="center" wrapText="1"/>
      <protection/>
    </xf>
    <xf numFmtId="4" fontId="89" fillId="0" borderId="10" xfId="55" applyNumberFormat="1" applyFont="1" applyBorder="1" applyAlignment="1">
      <alignment horizontal="center" wrapText="1"/>
      <protection/>
    </xf>
    <xf numFmtId="4" fontId="87" fillId="0" borderId="10" xfId="55" applyNumberFormat="1" applyFont="1" applyBorder="1" applyAlignment="1">
      <alignment horizontal="center" wrapText="1"/>
      <protection/>
    </xf>
    <xf numFmtId="4" fontId="90" fillId="0" borderId="11" xfId="55" applyNumberFormat="1" applyFont="1" applyBorder="1" applyAlignment="1">
      <alignment horizontal="center" wrapText="1"/>
      <protection/>
    </xf>
    <xf numFmtId="4" fontId="90" fillId="0" borderId="14" xfId="55" applyNumberFormat="1" applyFont="1" applyBorder="1" applyAlignment="1">
      <alignment horizontal="center" wrapText="1"/>
      <protection/>
    </xf>
    <xf numFmtId="4" fontId="92" fillId="0" borderId="10" xfId="55" applyNumberFormat="1" applyFont="1" applyBorder="1" applyAlignment="1">
      <alignment horizontal="center" wrapText="1"/>
      <protection/>
    </xf>
    <xf numFmtId="4" fontId="5" fillId="0" borderId="10" xfId="55" applyNumberFormat="1" applyFont="1" applyBorder="1" applyAlignment="1">
      <alignment horizontal="center" wrapText="1"/>
      <protection/>
    </xf>
    <xf numFmtId="4" fontId="94" fillId="0" borderId="10" xfId="55" applyNumberFormat="1" applyFont="1" applyBorder="1" applyAlignment="1">
      <alignment horizontal="center" wrapText="1"/>
      <protection/>
    </xf>
    <xf numFmtId="4" fontId="85" fillId="0" borderId="10" xfId="55" applyNumberFormat="1" applyFont="1" applyBorder="1" applyAlignment="1">
      <alignment horizontal="center" wrapText="1"/>
      <protection/>
    </xf>
    <xf numFmtId="4" fontId="88" fillId="0" borderId="10" xfId="55" applyNumberFormat="1" applyFont="1" applyBorder="1" applyAlignment="1">
      <alignment horizontal="center" wrapText="1"/>
      <protection/>
    </xf>
    <xf numFmtId="4" fontId="82" fillId="0" borderId="10" xfId="55" applyNumberFormat="1" applyFont="1" applyBorder="1" applyAlignment="1">
      <alignment horizontal="center" wrapText="1"/>
      <protection/>
    </xf>
    <xf numFmtId="4" fontId="95" fillId="0" borderId="10" xfId="55" applyNumberFormat="1" applyFont="1" applyBorder="1" applyAlignment="1">
      <alignment horizontal="center" wrapText="1"/>
      <protection/>
    </xf>
    <xf numFmtId="4" fontId="5" fillId="33" borderId="10" xfId="55" applyNumberFormat="1" applyFont="1" applyFill="1" applyBorder="1" applyAlignment="1">
      <alignment horizontal="center" wrapText="1"/>
      <protection/>
    </xf>
    <xf numFmtId="0" fontId="9" fillId="37" borderId="0" xfId="55" applyFont="1" applyFill="1" applyAlignment="1">
      <alignment horizontal="center" wrapText="1"/>
      <protection/>
    </xf>
    <xf numFmtId="3" fontId="9" fillId="0" borderId="10" xfId="55" applyNumberFormat="1" applyFont="1" applyBorder="1" applyAlignment="1">
      <alignment horizontal="center" wrapText="1"/>
      <protection/>
    </xf>
    <xf numFmtId="3" fontId="3" fillId="0" borderId="10" xfId="55" applyNumberFormat="1" applyFont="1" applyBorder="1" applyAlignment="1">
      <alignment horizontal="center" wrapText="1"/>
      <protection/>
    </xf>
    <xf numFmtId="3" fontId="92" fillId="0" borderId="11" xfId="55" applyNumberFormat="1" applyFont="1" applyBorder="1" applyAlignment="1">
      <alignment horizontal="center" wrapText="1"/>
      <protection/>
    </xf>
    <xf numFmtId="3" fontId="92" fillId="0" borderId="14" xfId="55" applyNumberFormat="1" applyFont="1" applyBorder="1" applyAlignment="1">
      <alignment horizontal="center" wrapText="1"/>
      <protection/>
    </xf>
    <xf numFmtId="4" fontId="92" fillId="0" borderId="11" xfId="55" applyNumberFormat="1" applyFont="1" applyBorder="1" applyAlignment="1">
      <alignment horizontal="center" wrapText="1"/>
      <protection/>
    </xf>
    <xf numFmtId="4" fontId="92" fillId="0" borderId="14" xfId="55" applyNumberFormat="1" applyFont="1" applyBorder="1" applyAlignment="1">
      <alignment horizontal="center" wrapText="1"/>
      <protection/>
    </xf>
    <xf numFmtId="0" fontId="10" fillId="0" borderId="10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3" fontId="10" fillId="0" borderId="11" xfId="55" applyNumberFormat="1" applyFont="1" applyBorder="1" applyAlignment="1">
      <alignment horizontal="center" wrapText="1"/>
      <protection/>
    </xf>
    <xf numFmtId="3" fontId="10" fillId="0" borderId="14" xfId="55" applyNumberFormat="1" applyFont="1" applyBorder="1" applyAlignment="1">
      <alignment horizontal="center" wrapText="1"/>
      <protection/>
    </xf>
    <xf numFmtId="4" fontId="10" fillId="0" borderId="11" xfId="55" applyNumberFormat="1" applyFont="1" applyBorder="1" applyAlignment="1">
      <alignment horizontal="center" wrapText="1"/>
      <protection/>
    </xf>
    <xf numFmtId="4" fontId="10" fillId="0" borderId="14" xfId="55" applyNumberFormat="1" applyFont="1" applyBorder="1" applyAlignment="1">
      <alignment horizontal="center" wrapText="1"/>
      <protection/>
    </xf>
    <xf numFmtId="3" fontId="12" fillId="0" borderId="10" xfId="53" applyNumberFormat="1" applyFont="1" applyFill="1" applyBorder="1" applyAlignment="1" applyProtection="1">
      <alignment vertical="top"/>
      <protection/>
    </xf>
    <xf numFmtId="3" fontId="24" fillId="0" borderId="10" xfId="53" applyNumberFormat="1" applyFont="1" applyFill="1" applyBorder="1" applyAlignment="1" applyProtection="1">
      <alignment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.сад №12013" xfId="54"/>
    <cellStyle name="Обычный_д.сад огонек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%2021.09.2020%20&#1079;&#1072;&#1084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С РАСЧЕТ2021"/>
      <sheetName val="кц.814"/>
      <sheetName val="КСП"/>
      <sheetName val="ХЭС "/>
      <sheetName val="гостин"/>
      <sheetName val="852"/>
      <sheetName val="трасферты ДК"/>
      <sheetName val="Культура 10.08.20"/>
      <sheetName val="глава"/>
      <sheetName val="адм"/>
      <sheetName val="ЗП"/>
      <sheetName val="ЗП 28.10.20"/>
      <sheetName val="ЗП 03.11.2020"/>
      <sheetName val="ЗП 05.11.2020 "/>
      <sheetName val="ЗП 09.11.2020"/>
      <sheetName val="ЗП 10.11.2020"/>
      <sheetName val="Зп 10.11.20 все кц."/>
      <sheetName val="зп 13.11.2020"/>
      <sheetName val="12 мес. 08.10.20"/>
      <sheetName val="28.10.2020"/>
      <sheetName val="03.11.2020"/>
      <sheetName val="05.11.2020"/>
      <sheetName val="09.11.2020"/>
      <sheetName val="10.11.2020"/>
      <sheetName val="11.11.2020"/>
      <sheetName val="13.11.2020"/>
      <sheetName val="08.12.2020"/>
      <sheetName val="2022"/>
      <sheetName val="2023"/>
      <sheetName val="ОБЛ"/>
      <sheetName val="прогр"/>
      <sheetName val="прогр13.11.20"/>
      <sheetName val="прогр17.11.20"/>
      <sheetName val="прогр 08.12.2020"/>
      <sheetName val="221 интернет субвенция шк"/>
    </sheetNames>
    <sheetDataSet>
      <sheetData sheetId="26">
        <row r="6">
          <cell r="AE6">
            <v>128845</v>
          </cell>
          <cell r="AN6">
            <v>162662</v>
          </cell>
        </row>
        <row r="11">
          <cell r="AE11">
            <v>38911</v>
          </cell>
          <cell r="AN11">
            <v>49124</v>
          </cell>
        </row>
        <row r="32">
          <cell r="AN32">
            <v>14198</v>
          </cell>
        </row>
        <row r="36">
          <cell r="AN36">
            <v>15800</v>
          </cell>
        </row>
        <row r="41">
          <cell r="AN41">
            <v>23586</v>
          </cell>
        </row>
        <row r="47">
          <cell r="AN47">
            <v>1112</v>
          </cell>
        </row>
        <row r="49">
          <cell r="AE49">
            <v>1018500</v>
          </cell>
        </row>
        <row r="51">
          <cell r="AE51">
            <v>94600</v>
          </cell>
        </row>
        <row r="56">
          <cell r="AM56">
            <v>32400</v>
          </cell>
        </row>
        <row r="75">
          <cell r="AM75">
            <v>4227</v>
          </cell>
        </row>
        <row r="89">
          <cell r="AN89">
            <v>45676</v>
          </cell>
        </row>
        <row r="97">
          <cell r="AE97">
            <v>4543800</v>
          </cell>
        </row>
      </sheetData>
      <sheetData sheetId="27">
        <row r="6">
          <cell r="AC6">
            <v>235075</v>
          </cell>
          <cell r="AM6">
            <v>296775</v>
          </cell>
        </row>
        <row r="11">
          <cell r="AC11">
            <v>70995</v>
          </cell>
          <cell r="AM11">
            <v>89625</v>
          </cell>
        </row>
        <row r="114">
          <cell r="AC114">
            <v>720743</v>
          </cell>
        </row>
      </sheetData>
      <sheetData sheetId="28">
        <row r="6">
          <cell r="AC6">
            <v>235075</v>
          </cell>
          <cell r="AM6">
            <v>296775</v>
          </cell>
        </row>
        <row r="7">
          <cell r="AL7">
            <v>10767</v>
          </cell>
        </row>
        <row r="11">
          <cell r="AC11">
            <v>70995</v>
          </cell>
          <cell r="AM11">
            <v>89625</v>
          </cell>
        </row>
        <row r="12">
          <cell r="AL12">
            <v>3251</v>
          </cell>
        </row>
        <row r="113">
          <cell r="AM113">
            <v>148025</v>
          </cell>
        </row>
        <row r="114">
          <cell r="AC114">
            <v>749573</v>
          </cell>
        </row>
      </sheetData>
      <sheetData sheetId="34">
        <row r="10">
          <cell r="E10">
            <v>35146</v>
          </cell>
          <cell r="F10">
            <v>23741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7"/>
  <sheetViews>
    <sheetView zoomScale="120" zoomScaleNormal="120" workbookViewId="0" topLeftCell="A322">
      <selection activeCell="G114" sqref="G114:M115"/>
    </sheetView>
  </sheetViews>
  <sheetFormatPr defaultColWidth="9.140625" defaultRowHeight="12.75"/>
  <cols>
    <col min="1" max="1" width="6.00390625" style="98" customWidth="1"/>
    <col min="2" max="2" width="5.7109375" style="98" customWidth="1"/>
    <col min="3" max="3" width="9.140625" style="98" customWidth="1"/>
    <col min="4" max="4" width="9.57421875" style="98" customWidth="1"/>
    <col min="5" max="5" width="6.28125" style="98" customWidth="1"/>
    <col min="6" max="6" width="7.140625" style="98" customWidth="1"/>
    <col min="7" max="7" width="9.57421875" style="98" customWidth="1"/>
    <col min="8" max="8" width="6.7109375" style="98" customWidth="1"/>
    <col min="9" max="9" width="7.140625" style="98" customWidth="1"/>
    <col min="10" max="10" width="9.140625" style="98" customWidth="1"/>
    <col min="11" max="11" width="5.7109375" style="98" customWidth="1"/>
    <col min="12" max="12" width="5.57421875" style="98" customWidth="1"/>
    <col min="13" max="13" width="8.8515625" style="98" customWidth="1"/>
    <col min="14" max="14" width="5.140625" style="98" customWidth="1"/>
    <col min="15" max="15" width="5.7109375" style="98" customWidth="1"/>
    <col min="16" max="16" width="11.140625" style="98" bestFit="1" customWidth="1"/>
    <col min="17" max="17" width="5.140625" style="98" customWidth="1"/>
    <col min="18" max="18" width="5.28125" style="98" customWidth="1"/>
    <col min="19" max="16384" width="9.140625" style="98" customWidth="1"/>
  </cols>
  <sheetData>
    <row r="1" ht="11.25">
      <c r="K1" s="99" t="s">
        <v>98</v>
      </c>
    </row>
    <row r="2" spans="9:15" ht="32.25" customHeight="1">
      <c r="I2" s="297" t="s">
        <v>99</v>
      </c>
      <c r="J2" s="297"/>
      <c r="K2" s="297"/>
      <c r="L2" s="297"/>
      <c r="M2" s="297"/>
      <c r="N2" s="297"/>
      <c r="O2" s="100"/>
    </row>
    <row r="4" spans="9:14" ht="12.75">
      <c r="I4" s="298" t="s">
        <v>3</v>
      </c>
      <c r="J4" s="298"/>
      <c r="K4" s="298"/>
      <c r="L4" s="298"/>
      <c r="M4" s="298"/>
      <c r="N4" s="298"/>
    </row>
    <row r="5" spans="9:14" ht="12">
      <c r="I5" s="101" t="s">
        <v>78</v>
      </c>
      <c r="J5" s="102"/>
      <c r="K5" s="102"/>
      <c r="L5" s="103"/>
      <c r="M5" s="103"/>
      <c r="N5" s="103"/>
    </row>
    <row r="6" spans="9:14" ht="11.25">
      <c r="I6" s="299" t="s">
        <v>100</v>
      </c>
      <c r="J6" s="299"/>
      <c r="K6" s="299"/>
      <c r="L6" s="299"/>
      <c r="M6" s="299"/>
      <c r="N6" s="299"/>
    </row>
    <row r="7" spans="9:14" ht="12">
      <c r="I7" s="101" t="s">
        <v>60</v>
      </c>
      <c r="J7" s="102"/>
      <c r="K7" s="102"/>
      <c r="L7" s="103"/>
      <c r="M7" s="103"/>
      <c r="N7" s="103"/>
    </row>
    <row r="8" spans="9:14" ht="21.75" customHeight="1">
      <c r="I8" s="289" t="s">
        <v>101</v>
      </c>
      <c r="J8" s="289"/>
      <c r="K8" s="289"/>
      <c r="L8" s="289"/>
      <c r="M8" s="289"/>
      <c r="N8" s="289"/>
    </row>
    <row r="10" spans="9:14" ht="12">
      <c r="I10" s="104"/>
      <c r="J10" s="105"/>
      <c r="K10" s="106"/>
      <c r="L10" s="300" t="s">
        <v>145</v>
      </c>
      <c r="M10" s="300"/>
      <c r="N10" s="300"/>
    </row>
    <row r="11" spans="9:14" ht="11.25" customHeight="1">
      <c r="I11" s="299" t="s">
        <v>102</v>
      </c>
      <c r="J11" s="299"/>
      <c r="K11" s="299"/>
      <c r="L11" s="289" t="s">
        <v>103</v>
      </c>
      <c r="M11" s="289"/>
      <c r="N11" s="289"/>
    </row>
    <row r="13" spans="9:12" ht="24">
      <c r="I13" s="104" t="s">
        <v>104</v>
      </c>
      <c r="J13" s="105"/>
      <c r="K13" s="106"/>
      <c r="L13" s="106" t="s">
        <v>105</v>
      </c>
    </row>
    <row r="17" spans="1:14" s="2" customFormat="1" ht="12">
      <c r="A17" s="290" t="s">
        <v>149</v>
      </c>
      <c r="B17" s="290"/>
      <c r="C17" s="290"/>
      <c r="D17" s="290"/>
      <c r="E17" s="290"/>
      <c r="F17" s="290"/>
      <c r="G17" s="290"/>
      <c r="H17" s="290"/>
      <c r="I17" s="290"/>
      <c r="J17" s="290"/>
      <c r="K17" s="107"/>
      <c r="M17" s="291" t="s">
        <v>106</v>
      </c>
      <c r="N17" s="291"/>
    </row>
    <row r="18" spans="1:14" s="2" customFormat="1" ht="12" customHeight="1">
      <c r="A18" s="292" t="s">
        <v>150</v>
      </c>
      <c r="B18" s="292"/>
      <c r="C18" s="292"/>
      <c r="D18" s="292"/>
      <c r="E18" s="292"/>
      <c r="F18" s="292"/>
      <c r="G18" s="292"/>
      <c r="H18" s="292"/>
      <c r="I18" s="292"/>
      <c r="J18" s="292"/>
      <c r="K18" s="3" t="s">
        <v>107</v>
      </c>
      <c r="M18" s="293">
        <v>501012</v>
      </c>
      <c r="N18" s="294"/>
    </row>
    <row r="19" spans="1:14" ht="11.25" customHeight="1">
      <c r="A19" s="295" t="s">
        <v>151</v>
      </c>
      <c r="B19" s="295"/>
      <c r="C19" s="295"/>
      <c r="D19" s="295"/>
      <c r="E19" s="295"/>
      <c r="F19" s="295"/>
      <c r="G19" s="295"/>
      <c r="H19" s="295"/>
      <c r="I19" s="295"/>
      <c r="J19" s="295"/>
      <c r="L19" s="108" t="s">
        <v>4</v>
      </c>
      <c r="M19" s="296">
        <v>44195</v>
      </c>
      <c r="N19" s="268"/>
    </row>
    <row r="20" spans="11:14" ht="11.25">
      <c r="K20" s="109" t="s">
        <v>108</v>
      </c>
      <c r="M20" s="266"/>
      <c r="N20" s="268"/>
    </row>
    <row r="21" spans="1:14" ht="11.25">
      <c r="A21" s="1" t="s">
        <v>5</v>
      </c>
      <c r="E21" s="110" t="s">
        <v>305</v>
      </c>
      <c r="F21" s="111"/>
      <c r="G21" s="111"/>
      <c r="H21" s="111"/>
      <c r="I21" s="111"/>
      <c r="J21" s="111"/>
      <c r="K21" s="109" t="s">
        <v>108</v>
      </c>
      <c r="L21" s="109"/>
      <c r="M21" s="266"/>
      <c r="N21" s="268"/>
    </row>
    <row r="22" spans="1:14" ht="25.5" customHeight="1">
      <c r="A22" s="1" t="s">
        <v>6</v>
      </c>
      <c r="E22" s="287" t="s">
        <v>60</v>
      </c>
      <c r="F22" s="287"/>
      <c r="G22" s="287"/>
      <c r="H22" s="287"/>
      <c r="I22" s="287"/>
      <c r="J22" s="287"/>
      <c r="K22" s="109" t="s">
        <v>109</v>
      </c>
      <c r="L22" s="109"/>
      <c r="M22" s="266"/>
      <c r="N22" s="268"/>
    </row>
    <row r="23" spans="1:14" ht="26.25" customHeight="1">
      <c r="A23" s="1" t="s">
        <v>7</v>
      </c>
      <c r="F23" s="288" t="s">
        <v>60</v>
      </c>
      <c r="G23" s="288"/>
      <c r="H23" s="288"/>
      <c r="I23" s="288"/>
      <c r="J23" s="288"/>
      <c r="K23" s="109" t="s">
        <v>110</v>
      </c>
      <c r="L23" s="108"/>
      <c r="M23" s="266"/>
      <c r="N23" s="268"/>
    </row>
    <row r="24" spans="1:14" ht="11.25">
      <c r="A24" s="1" t="s">
        <v>8</v>
      </c>
      <c r="D24" s="110" t="s">
        <v>111</v>
      </c>
      <c r="E24" s="111"/>
      <c r="F24" s="111"/>
      <c r="G24" s="111"/>
      <c r="H24" s="111"/>
      <c r="I24" s="112"/>
      <c r="K24" s="109"/>
      <c r="L24" s="108" t="s">
        <v>11</v>
      </c>
      <c r="M24" s="266">
        <v>383</v>
      </c>
      <c r="N24" s="268"/>
    </row>
    <row r="25" spans="1:4" ht="11.25">
      <c r="A25" s="1" t="s">
        <v>9</v>
      </c>
      <c r="D25" s="113" t="s">
        <v>10</v>
      </c>
    </row>
    <row r="28" spans="1:14" ht="11.25">
      <c r="A28" s="272" t="s">
        <v>112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</row>
    <row r="30" spans="2:15" ht="29.25" customHeight="1">
      <c r="B30" s="265" t="s">
        <v>113</v>
      </c>
      <c r="C30" s="265"/>
      <c r="D30" s="265"/>
      <c r="E30" s="265"/>
      <c r="F30" s="263" t="s">
        <v>114</v>
      </c>
      <c r="G30" s="286" t="s">
        <v>115</v>
      </c>
      <c r="H30" s="286"/>
      <c r="I30" s="286"/>
      <c r="J30" s="286"/>
      <c r="K30" s="286"/>
      <c r="L30" s="286"/>
      <c r="M30" s="286"/>
      <c r="N30" s="286"/>
      <c r="O30" s="286"/>
    </row>
    <row r="31" spans="2:15" ht="22.5" customHeight="1">
      <c r="B31" s="263" t="s">
        <v>116</v>
      </c>
      <c r="C31" s="263" t="s">
        <v>117</v>
      </c>
      <c r="D31" s="263" t="s">
        <v>118</v>
      </c>
      <c r="E31" s="263" t="s">
        <v>119</v>
      </c>
      <c r="F31" s="285"/>
      <c r="G31" s="269" t="s">
        <v>158</v>
      </c>
      <c r="H31" s="270"/>
      <c r="I31" s="271"/>
      <c r="J31" s="269" t="s">
        <v>159</v>
      </c>
      <c r="K31" s="270"/>
      <c r="L31" s="271"/>
      <c r="M31" s="265" t="s">
        <v>160</v>
      </c>
      <c r="N31" s="265"/>
      <c r="O31" s="265"/>
    </row>
    <row r="32" spans="2:15" ht="45">
      <c r="B32" s="264"/>
      <c r="C32" s="264"/>
      <c r="D32" s="264"/>
      <c r="E32" s="264"/>
      <c r="F32" s="264"/>
      <c r="G32" s="115" t="s">
        <v>120</v>
      </c>
      <c r="H32" s="115" t="s">
        <v>14</v>
      </c>
      <c r="I32" s="115" t="s">
        <v>121</v>
      </c>
      <c r="J32" s="115" t="s">
        <v>120</v>
      </c>
      <c r="K32" s="115" t="s">
        <v>14</v>
      </c>
      <c r="L32" s="115" t="s">
        <v>121</v>
      </c>
      <c r="M32" s="115" t="s">
        <v>120</v>
      </c>
      <c r="N32" s="115" t="s">
        <v>14</v>
      </c>
      <c r="O32" s="115" t="s">
        <v>121</v>
      </c>
    </row>
    <row r="33" spans="2:15" ht="11.25">
      <c r="B33" s="114">
        <v>1</v>
      </c>
      <c r="C33" s="114">
        <v>2</v>
      </c>
      <c r="D33" s="114">
        <v>3</v>
      </c>
      <c r="E33" s="114">
        <v>4</v>
      </c>
      <c r="F33" s="114">
        <f aca="true" t="shared" si="0" ref="F33:O33">E33+1</f>
        <v>5</v>
      </c>
      <c r="G33" s="114">
        <f t="shared" si="0"/>
        <v>6</v>
      </c>
      <c r="H33" s="114">
        <f t="shared" si="0"/>
        <v>7</v>
      </c>
      <c r="I33" s="114">
        <f t="shared" si="0"/>
        <v>8</v>
      </c>
      <c r="J33" s="114">
        <f t="shared" si="0"/>
        <v>9</v>
      </c>
      <c r="K33" s="114">
        <f t="shared" si="0"/>
        <v>10</v>
      </c>
      <c r="L33" s="114">
        <f t="shared" si="0"/>
        <v>11</v>
      </c>
      <c r="M33" s="114">
        <f t="shared" si="0"/>
        <v>12</v>
      </c>
      <c r="N33" s="114">
        <f t="shared" si="0"/>
        <v>13</v>
      </c>
      <c r="O33" s="114">
        <f t="shared" si="0"/>
        <v>14</v>
      </c>
    </row>
    <row r="34" spans="2:15" ht="11.25">
      <c r="B34" s="196">
        <v>1</v>
      </c>
      <c r="C34" s="196">
        <v>13</v>
      </c>
      <c r="D34" s="194"/>
      <c r="E34" s="194"/>
      <c r="F34" s="194"/>
      <c r="G34" s="195">
        <v>0</v>
      </c>
      <c r="H34" s="194"/>
      <c r="I34" s="194"/>
      <c r="J34" s="195">
        <v>0</v>
      </c>
      <c r="K34" s="197"/>
      <c r="L34" s="197"/>
      <c r="M34" s="195">
        <v>0</v>
      </c>
      <c r="N34" s="114"/>
      <c r="O34" s="114"/>
    </row>
    <row r="35" spans="2:15" ht="11.25">
      <c r="B35" s="116">
        <v>7</v>
      </c>
      <c r="C35" s="117"/>
      <c r="D35" s="117"/>
      <c r="E35" s="117"/>
      <c r="F35" s="117"/>
      <c r="G35" s="118">
        <f>G55+G105+G36+G80</f>
        <v>22000938</v>
      </c>
      <c r="H35" s="118">
        <f>H55+H105+H36</f>
        <v>0</v>
      </c>
      <c r="I35" s="118">
        <f>I55+I105+I36</f>
        <v>0</v>
      </c>
      <c r="J35" s="118">
        <f>J55+J105+J36+J34</f>
        <v>14584516</v>
      </c>
      <c r="K35" s="118">
        <f>K55+K105+K36</f>
        <v>0</v>
      </c>
      <c r="L35" s="118">
        <f>L55+L105+L36</f>
        <v>0</v>
      </c>
      <c r="M35" s="118">
        <f>M55+M105+M36+M34</f>
        <v>13355212</v>
      </c>
      <c r="N35" s="118">
        <f>N55+N105+N36</f>
        <v>0</v>
      </c>
      <c r="O35" s="118">
        <f>O55+O105+O36</f>
        <v>0</v>
      </c>
    </row>
    <row r="36" spans="2:15" ht="11.25">
      <c r="B36" s="116">
        <v>7</v>
      </c>
      <c r="C36" s="116">
        <v>1</v>
      </c>
      <c r="D36" s="117"/>
      <c r="E36" s="117"/>
      <c r="F36" s="117"/>
      <c r="G36" s="118">
        <f>G38+G41+G43+G48+G50+G52+G46+G47</f>
        <v>9007467</v>
      </c>
      <c r="H36" s="118">
        <f aca="true" t="shared" si="1" ref="H36:O36">H38+H41+H43+H48+H50+H52</f>
        <v>0</v>
      </c>
      <c r="I36" s="118">
        <f t="shared" si="1"/>
        <v>0</v>
      </c>
      <c r="J36" s="118">
        <f t="shared" si="1"/>
        <v>3160393</v>
      </c>
      <c r="K36" s="118">
        <f t="shared" si="1"/>
        <v>0</v>
      </c>
      <c r="L36" s="118">
        <f t="shared" si="1"/>
        <v>0</v>
      </c>
      <c r="M36" s="118">
        <f t="shared" si="1"/>
        <v>3290703</v>
      </c>
      <c r="N36" s="118">
        <f t="shared" si="1"/>
        <v>0</v>
      </c>
      <c r="O36" s="118">
        <f t="shared" si="1"/>
        <v>0</v>
      </c>
    </row>
    <row r="37" spans="2:15" ht="11.25">
      <c r="B37" s="116">
        <v>1</v>
      </c>
      <c r="C37" s="116">
        <v>13</v>
      </c>
      <c r="D37" s="198">
        <v>9900070870</v>
      </c>
      <c r="E37" s="117">
        <v>110</v>
      </c>
      <c r="F37" s="117">
        <v>210</v>
      </c>
      <c r="G37" s="118">
        <f>J128</f>
        <v>47400</v>
      </c>
      <c r="H37" s="118"/>
      <c r="I37" s="118"/>
      <c r="J37" s="118">
        <f>M128</f>
        <v>35600</v>
      </c>
      <c r="K37" s="118"/>
      <c r="L37" s="118"/>
      <c r="M37" s="118">
        <f>P128</f>
        <v>37200</v>
      </c>
      <c r="N37" s="118"/>
      <c r="O37" s="118"/>
    </row>
    <row r="38" spans="2:15" ht="11.25">
      <c r="B38" s="116">
        <v>7</v>
      </c>
      <c r="C38" s="116">
        <v>1</v>
      </c>
      <c r="D38" s="182">
        <v>110100151</v>
      </c>
      <c r="E38" s="117"/>
      <c r="F38" s="117"/>
      <c r="G38" s="118">
        <f>G39+G40</f>
        <v>188394</v>
      </c>
      <c r="H38" s="118">
        <f aca="true" t="shared" si="2" ref="H38:O38">H39+H40</f>
        <v>0</v>
      </c>
      <c r="I38" s="118">
        <f t="shared" si="2"/>
        <v>0</v>
      </c>
      <c r="J38" s="118">
        <f t="shared" si="2"/>
        <v>306070</v>
      </c>
      <c r="K38" s="118">
        <f t="shared" si="2"/>
        <v>0</v>
      </c>
      <c r="L38" s="118">
        <f t="shared" si="2"/>
        <v>0</v>
      </c>
      <c r="M38" s="118">
        <f t="shared" si="2"/>
        <v>0</v>
      </c>
      <c r="N38" s="118">
        <f t="shared" si="2"/>
        <v>0</v>
      </c>
      <c r="O38" s="118">
        <f t="shared" si="2"/>
        <v>0</v>
      </c>
    </row>
    <row r="39" spans="2:15" ht="11.25">
      <c r="B39" s="122">
        <v>7</v>
      </c>
      <c r="C39" s="122">
        <v>1</v>
      </c>
      <c r="D39" s="183">
        <v>110100151</v>
      </c>
      <c r="E39" s="123">
        <v>110</v>
      </c>
      <c r="F39" s="123">
        <v>210</v>
      </c>
      <c r="G39" s="124">
        <f>J134</f>
        <v>167756</v>
      </c>
      <c r="H39" s="124">
        <f aca="true" t="shared" si="3" ref="H39:O39">K134</f>
        <v>0</v>
      </c>
      <c r="I39" s="124">
        <f t="shared" si="3"/>
        <v>0</v>
      </c>
      <c r="J39" s="124">
        <f t="shared" si="3"/>
        <v>306070</v>
      </c>
      <c r="K39" s="124">
        <f t="shared" si="3"/>
        <v>0</v>
      </c>
      <c r="L39" s="124">
        <f t="shared" si="3"/>
        <v>0</v>
      </c>
      <c r="M39" s="124">
        <f t="shared" si="3"/>
        <v>0</v>
      </c>
      <c r="N39" s="124">
        <f t="shared" si="3"/>
        <v>0</v>
      </c>
      <c r="O39" s="124">
        <f t="shared" si="3"/>
        <v>0</v>
      </c>
    </row>
    <row r="40" spans="2:15" ht="11.25">
      <c r="B40" s="122">
        <v>7</v>
      </c>
      <c r="C40" s="122">
        <v>1</v>
      </c>
      <c r="D40" s="183">
        <v>110100151</v>
      </c>
      <c r="E40" s="123">
        <v>240</v>
      </c>
      <c r="F40" s="123">
        <v>300</v>
      </c>
      <c r="G40" s="124">
        <f>J137</f>
        <v>20638</v>
      </c>
      <c r="H40" s="124">
        <f aca="true" t="shared" si="4" ref="H40:O40">K137</f>
        <v>0</v>
      </c>
      <c r="I40" s="124">
        <f t="shared" si="4"/>
        <v>0</v>
      </c>
      <c r="J40" s="124">
        <f t="shared" si="4"/>
        <v>0</v>
      </c>
      <c r="K40" s="124">
        <f t="shared" si="4"/>
        <v>0</v>
      </c>
      <c r="L40" s="124">
        <f t="shared" si="4"/>
        <v>0</v>
      </c>
      <c r="M40" s="124">
        <f t="shared" si="4"/>
        <v>0</v>
      </c>
      <c r="N40" s="124">
        <f t="shared" si="4"/>
        <v>0</v>
      </c>
      <c r="O40" s="124">
        <f t="shared" si="4"/>
        <v>0</v>
      </c>
    </row>
    <row r="41" spans="2:15" s="149" customFormat="1" ht="11.25">
      <c r="B41" s="116">
        <v>7</v>
      </c>
      <c r="C41" s="116">
        <v>1</v>
      </c>
      <c r="D41" s="182">
        <v>110100155</v>
      </c>
      <c r="E41" s="117"/>
      <c r="F41" s="117"/>
      <c r="G41" s="118">
        <f>G42</f>
        <v>693023</v>
      </c>
      <c r="H41" s="118">
        <f aca="true" t="shared" si="5" ref="H41:O41">H42</f>
        <v>0</v>
      </c>
      <c r="I41" s="118">
        <f t="shared" si="5"/>
        <v>0</v>
      </c>
      <c r="J41" s="118">
        <f t="shared" si="5"/>
        <v>720743</v>
      </c>
      <c r="K41" s="118">
        <f t="shared" si="5"/>
        <v>0</v>
      </c>
      <c r="L41" s="118">
        <f t="shared" si="5"/>
        <v>0</v>
      </c>
      <c r="M41" s="118">
        <f t="shared" si="5"/>
        <v>0</v>
      </c>
      <c r="N41" s="118">
        <f t="shared" si="5"/>
        <v>0</v>
      </c>
      <c r="O41" s="118">
        <f t="shared" si="5"/>
        <v>0</v>
      </c>
    </row>
    <row r="42" spans="2:15" ht="11.25">
      <c r="B42" s="122">
        <v>7</v>
      </c>
      <c r="C42" s="122">
        <v>1</v>
      </c>
      <c r="D42" s="183">
        <v>110100155</v>
      </c>
      <c r="E42" s="123">
        <v>240</v>
      </c>
      <c r="F42" s="123">
        <v>300</v>
      </c>
      <c r="G42" s="124">
        <f>J140</f>
        <v>693023</v>
      </c>
      <c r="H42" s="124">
        <f aca="true" t="shared" si="6" ref="H42:O42">K140</f>
        <v>0</v>
      </c>
      <c r="I42" s="124">
        <f t="shared" si="6"/>
        <v>0</v>
      </c>
      <c r="J42" s="124">
        <f t="shared" si="6"/>
        <v>720743</v>
      </c>
      <c r="K42" s="124">
        <f t="shared" si="6"/>
        <v>0</v>
      </c>
      <c r="L42" s="124">
        <f t="shared" si="6"/>
        <v>0</v>
      </c>
      <c r="M42" s="124">
        <f t="shared" si="6"/>
        <v>0</v>
      </c>
      <c r="N42" s="124">
        <f t="shared" si="6"/>
        <v>0</v>
      </c>
      <c r="O42" s="124">
        <f t="shared" si="6"/>
        <v>0</v>
      </c>
    </row>
    <row r="43" spans="2:15" ht="11.25">
      <c r="B43" s="16">
        <v>7</v>
      </c>
      <c r="C43" s="16">
        <v>1</v>
      </c>
      <c r="D43" s="171">
        <v>110171490</v>
      </c>
      <c r="E43" s="123"/>
      <c r="F43" s="123"/>
      <c r="G43" s="118">
        <f aca="true" t="shared" si="7" ref="G43:O43">G44+G45</f>
        <v>2469150</v>
      </c>
      <c r="H43" s="118">
        <f t="shared" si="7"/>
        <v>0</v>
      </c>
      <c r="I43" s="118">
        <f t="shared" si="7"/>
        <v>0</v>
      </c>
      <c r="J43" s="118">
        <f t="shared" si="7"/>
        <v>2133580</v>
      </c>
      <c r="K43" s="118">
        <f t="shared" si="7"/>
        <v>0</v>
      </c>
      <c r="L43" s="118">
        <f t="shared" si="7"/>
        <v>0</v>
      </c>
      <c r="M43" s="118">
        <f t="shared" si="7"/>
        <v>0</v>
      </c>
      <c r="N43" s="118">
        <f t="shared" si="7"/>
        <v>0</v>
      </c>
      <c r="O43" s="118">
        <f t="shared" si="7"/>
        <v>0</v>
      </c>
    </row>
    <row r="44" spans="2:15" ht="11.25">
      <c r="B44" s="169">
        <v>7</v>
      </c>
      <c r="C44" s="169">
        <v>1</v>
      </c>
      <c r="D44" s="175">
        <v>110171491</v>
      </c>
      <c r="E44" s="123">
        <v>110</v>
      </c>
      <c r="F44" s="123">
        <v>210</v>
      </c>
      <c r="G44" s="124">
        <f>J151</f>
        <v>1819770</v>
      </c>
      <c r="H44" s="124">
        <f aca="true" t="shared" si="8" ref="H44:O44">K151</f>
        <v>0</v>
      </c>
      <c r="I44" s="124">
        <f t="shared" si="8"/>
        <v>0</v>
      </c>
      <c r="J44" s="124">
        <f t="shared" si="8"/>
        <v>1819770</v>
      </c>
      <c r="K44" s="124">
        <f t="shared" si="8"/>
        <v>0</v>
      </c>
      <c r="L44" s="124">
        <f t="shared" si="8"/>
        <v>0</v>
      </c>
      <c r="M44" s="124">
        <f t="shared" si="8"/>
        <v>0</v>
      </c>
      <c r="N44" s="124">
        <f t="shared" si="8"/>
        <v>0</v>
      </c>
      <c r="O44" s="124">
        <f t="shared" si="8"/>
        <v>0</v>
      </c>
    </row>
    <row r="45" spans="2:15" ht="11.25">
      <c r="B45" s="122">
        <v>7</v>
      </c>
      <c r="C45" s="122">
        <v>1</v>
      </c>
      <c r="D45" s="183">
        <v>110171492</v>
      </c>
      <c r="E45" s="123">
        <v>110</v>
      </c>
      <c r="F45" s="123">
        <v>210</v>
      </c>
      <c r="G45" s="124">
        <f>J155</f>
        <v>649380</v>
      </c>
      <c r="H45" s="124">
        <f aca="true" t="shared" si="9" ref="H45:O45">K155</f>
        <v>0</v>
      </c>
      <c r="I45" s="124">
        <f t="shared" si="9"/>
        <v>0</v>
      </c>
      <c r="J45" s="124">
        <f t="shared" si="9"/>
        <v>313810</v>
      </c>
      <c r="K45" s="124">
        <f t="shared" si="9"/>
        <v>0</v>
      </c>
      <c r="L45" s="124">
        <f t="shared" si="9"/>
        <v>0</v>
      </c>
      <c r="M45" s="124">
        <f t="shared" si="9"/>
        <v>0</v>
      </c>
      <c r="N45" s="124">
        <f t="shared" si="9"/>
        <v>0</v>
      </c>
      <c r="O45" s="124">
        <f t="shared" si="9"/>
        <v>0</v>
      </c>
    </row>
    <row r="46" spans="2:15" ht="11.25">
      <c r="B46" s="122">
        <v>7</v>
      </c>
      <c r="C46" s="122">
        <v>1</v>
      </c>
      <c r="D46" s="183">
        <v>110122040</v>
      </c>
      <c r="E46" s="123">
        <v>410</v>
      </c>
      <c r="F46" s="123">
        <v>220</v>
      </c>
      <c r="G46" s="124">
        <f>J146</f>
        <v>1113100</v>
      </c>
      <c r="H46" s="124"/>
      <c r="I46" s="124"/>
      <c r="J46" s="124"/>
      <c r="K46" s="124"/>
      <c r="L46" s="124"/>
      <c r="M46" s="124"/>
      <c r="N46" s="124"/>
      <c r="O46" s="124"/>
    </row>
    <row r="47" spans="2:15" ht="11.25">
      <c r="B47" s="122">
        <v>7</v>
      </c>
      <c r="C47" s="122">
        <v>1</v>
      </c>
      <c r="D47" s="183">
        <v>110122040</v>
      </c>
      <c r="E47" s="123">
        <v>410</v>
      </c>
      <c r="F47" s="123">
        <v>300</v>
      </c>
      <c r="G47" s="124">
        <f>J147</f>
        <v>4543800</v>
      </c>
      <c r="H47" s="124"/>
      <c r="I47" s="124"/>
      <c r="J47" s="124"/>
      <c r="K47" s="124"/>
      <c r="L47" s="124"/>
      <c r="M47" s="124"/>
      <c r="N47" s="124"/>
      <c r="O47" s="124"/>
    </row>
    <row r="48" spans="2:15" s="149" customFormat="1" ht="11.25">
      <c r="B48" s="116">
        <v>7</v>
      </c>
      <c r="C48" s="116">
        <v>1</v>
      </c>
      <c r="D48" s="182">
        <v>9900000151</v>
      </c>
      <c r="E48" s="117"/>
      <c r="F48" s="117"/>
      <c r="G48" s="118">
        <f>G49</f>
        <v>0</v>
      </c>
      <c r="H48" s="118">
        <f aca="true" t="shared" si="10" ref="H48:O48">H49</f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18">
        <f t="shared" si="10"/>
        <v>0</v>
      </c>
      <c r="M48" s="118">
        <f t="shared" si="10"/>
        <v>306070</v>
      </c>
      <c r="N48" s="118">
        <f t="shared" si="10"/>
        <v>0</v>
      </c>
      <c r="O48" s="118">
        <f t="shared" si="10"/>
        <v>0</v>
      </c>
    </row>
    <row r="49" spans="2:15" ht="11.25">
      <c r="B49" s="122">
        <v>7</v>
      </c>
      <c r="C49" s="122">
        <v>1</v>
      </c>
      <c r="D49" s="183">
        <v>9900000151</v>
      </c>
      <c r="E49" s="123">
        <v>110</v>
      </c>
      <c r="F49" s="123">
        <v>210</v>
      </c>
      <c r="G49" s="124">
        <f>J160</f>
        <v>0</v>
      </c>
      <c r="H49" s="124">
        <f aca="true" t="shared" si="11" ref="H49:O49">K160</f>
        <v>0</v>
      </c>
      <c r="I49" s="124">
        <f t="shared" si="11"/>
        <v>0</v>
      </c>
      <c r="J49" s="124">
        <f t="shared" si="11"/>
        <v>0</v>
      </c>
      <c r="K49" s="124">
        <f t="shared" si="11"/>
        <v>0</v>
      </c>
      <c r="L49" s="124">
        <f t="shared" si="11"/>
        <v>0</v>
      </c>
      <c r="M49" s="124">
        <f t="shared" si="11"/>
        <v>306070</v>
      </c>
      <c r="N49" s="124">
        <f t="shared" si="11"/>
        <v>0</v>
      </c>
      <c r="O49" s="124">
        <f t="shared" si="11"/>
        <v>0</v>
      </c>
    </row>
    <row r="50" spans="2:15" s="149" customFormat="1" ht="11.25">
      <c r="B50" s="116">
        <v>7</v>
      </c>
      <c r="C50" s="116">
        <v>1</v>
      </c>
      <c r="D50" s="182">
        <v>9900000155</v>
      </c>
      <c r="E50" s="117"/>
      <c r="F50" s="117"/>
      <c r="G50" s="118">
        <f>G51</f>
        <v>0</v>
      </c>
      <c r="H50" s="118">
        <f aca="true" t="shared" si="12" ref="H50:O50">H51</f>
        <v>0</v>
      </c>
      <c r="I50" s="118">
        <f t="shared" si="12"/>
        <v>0</v>
      </c>
      <c r="J50" s="118">
        <f t="shared" si="12"/>
        <v>0</v>
      </c>
      <c r="K50" s="118">
        <f t="shared" si="12"/>
        <v>0</v>
      </c>
      <c r="L50" s="118">
        <f t="shared" si="12"/>
        <v>0</v>
      </c>
      <c r="M50" s="118">
        <f t="shared" si="12"/>
        <v>749573</v>
      </c>
      <c r="N50" s="118">
        <f t="shared" si="12"/>
        <v>0</v>
      </c>
      <c r="O50" s="118">
        <f t="shared" si="12"/>
        <v>0</v>
      </c>
    </row>
    <row r="51" spans="2:15" ht="11.25">
      <c r="B51" s="122">
        <v>7</v>
      </c>
      <c r="C51" s="122">
        <v>1</v>
      </c>
      <c r="D51" s="183">
        <v>9900000155</v>
      </c>
      <c r="E51" s="123">
        <v>240</v>
      </c>
      <c r="F51" s="123">
        <v>300</v>
      </c>
      <c r="G51" s="124">
        <f>J164</f>
        <v>0</v>
      </c>
      <c r="H51" s="124">
        <f aca="true" t="shared" si="13" ref="H51:O51">K164</f>
        <v>0</v>
      </c>
      <c r="I51" s="124">
        <f t="shared" si="13"/>
        <v>0</v>
      </c>
      <c r="J51" s="124">
        <f t="shared" si="13"/>
        <v>0</v>
      </c>
      <c r="K51" s="124">
        <f t="shared" si="13"/>
        <v>0</v>
      </c>
      <c r="L51" s="124">
        <f t="shared" si="13"/>
        <v>0</v>
      </c>
      <c r="M51" s="124">
        <f t="shared" si="13"/>
        <v>749573</v>
      </c>
      <c r="N51" s="124">
        <f t="shared" si="13"/>
        <v>0</v>
      </c>
      <c r="O51" s="124">
        <f t="shared" si="13"/>
        <v>0</v>
      </c>
    </row>
    <row r="52" spans="2:15" s="149" customFormat="1" ht="11.25">
      <c r="B52" s="116">
        <v>7</v>
      </c>
      <c r="C52" s="116">
        <v>1</v>
      </c>
      <c r="D52" s="182">
        <v>9900071490</v>
      </c>
      <c r="E52" s="117"/>
      <c r="F52" s="117"/>
      <c r="G52" s="118">
        <f>G53+G54</f>
        <v>0</v>
      </c>
      <c r="H52" s="118">
        <f aca="true" t="shared" si="14" ref="H52:O52">H53+H54</f>
        <v>0</v>
      </c>
      <c r="I52" s="118">
        <f t="shared" si="14"/>
        <v>0</v>
      </c>
      <c r="J52" s="118">
        <f t="shared" si="14"/>
        <v>0</v>
      </c>
      <c r="K52" s="118">
        <f t="shared" si="14"/>
        <v>0</v>
      </c>
      <c r="L52" s="118">
        <f t="shared" si="14"/>
        <v>0</v>
      </c>
      <c r="M52" s="118">
        <f t="shared" si="14"/>
        <v>2235060</v>
      </c>
      <c r="N52" s="118">
        <f t="shared" si="14"/>
        <v>0</v>
      </c>
      <c r="O52" s="118">
        <f t="shared" si="14"/>
        <v>0</v>
      </c>
    </row>
    <row r="53" spans="2:15" ht="11.25">
      <c r="B53" s="122">
        <v>7</v>
      </c>
      <c r="C53" s="122">
        <v>1</v>
      </c>
      <c r="D53" s="183">
        <v>9900071491</v>
      </c>
      <c r="E53" s="123">
        <v>110</v>
      </c>
      <c r="F53" s="123">
        <v>210</v>
      </c>
      <c r="G53" s="124">
        <f>J169</f>
        <v>0</v>
      </c>
      <c r="H53" s="124">
        <f aca="true" t="shared" si="15" ref="H53:O53">K169</f>
        <v>0</v>
      </c>
      <c r="I53" s="124">
        <f t="shared" si="15"/>
        <v>0</v>
      </c>
      <c r="J53" s="124">
        <f t="shared" si="15"/>
        <v>0</v>
      </c>
      <c r="K53" s="124">
        <f t="shared" si="15"/>
        <v>0</v>
      </c>
      <c r="L53" s="124">
        <f t="shared" si="15"/>
        <v>0</v>
      </c>
      <c r="M53" s="124">
        <f t="shared" si="15"/>
        <v>1819770</v>
      </c>
      <c r="N53" s="124">
        <f t="shared" si="15"/>
        <v>0</v>
      </c>
      <c r="O53" s="124">
        <f t="shared" si="15"/>
        <v>0</v>
      </c>
    </row>
    <row r="54" spans="2:15" ht="11.25">
      <c r="B54" s="122">
        <v>7</v>
      </c>
      <c r="C54" s="122">
        <v>1</v>
      </c>
      <c r="D54" s="183">
        <v>9900071492</v>
      </c>
      <c r="E54" s="123">
        <v>110</v>
      </c>
      <c r="F54" s="123">
        <v>210</v>
      </c>
      <c r="G54" s="124">
        <f>J173</f>
        <v>0</v>
      </c>
      <c r="H54" s="124">
        <f aca="true" t="shared" si="16" ref="H54:O54">K173</f>
        <v>0</v>
      </c>
      <c r="I54" s="124">
        <f t="shared" si="16"/>
        <v>0</v>
      </c>
      <c r="J54" s="124">
        <f t="shared" si="16"/>
        <v>0</v>
      </c>
      <c r="K54" s="124">
        <f t="shared" si="16"/>
        <v>0</v>
      </c>
      <c r="L54" s="124">
        <f t="shared" si="16"/>
        <v>0</v>
      </c>
      <c r="M54" s="124">
        <f t="shared" si="16"/>
        <v>415290</v>
      </c>
      <c r="N54" s="124">
        <f t="shared" si="16"/>
        <v>0</v>
      </c>
      <c r="O54" s="124">
        <f t="shared" si="16"/>
        <v>0</v>
      </c>
    </row>
    <row r="55" spans="2:15" ht="11.25">
      <c r="B55" s="116">
        <v>7</v>
      </c>
      <c r="C55" s="116">
        <v>2</v>
      </c>
      <c r="D55" s="182"/>
      <c r="E55" s="117"/>
      <c r="F55" s="117"/>
      <c r="G55" s="118">
        <f>G56+G60+G63+G65+G67+G69+G76+G78+G82+G84+G86+G89+G92+G94+G100+G102</f>
        <v>12896663</v>
      </c>
      <c r="H55" s="118">
        <f>H56+H60+H63+H65+H67+H69+H76+H78+H82+H84+H86+H89+H92+H94+H100+H102</f>
        <v>0</v>
      </c>
      <c r="I55" s="118">
        <f>I56+I60+I63+I65+I67+I69+I76+I78+I82+I84+I86+I89+I92+I94+I100+I102</f>
        <v>0</v>
      </c>
      <c r="J55" s="118">
        <f>J56+J60+J63+J65+J67+J69+J76+J78+J82+J84+J86+J89+J92+J94+J100+J102+J71</f>
        <v>11338063</v>
      </c>
      <c r="K55" s="118">
        <f>K56+K60+K63+K65+K67+K69+K76+K78+K82+K84+K86+K89+K92+K94+K100+K102</f>
        <v>0</v>
      </c>
      <c r="L55" s="118">
        <f>L56+L60+L63+L65+L67+L69+L76+L78+L82+L84+L86+L89+L92+L94+L100+L102</f>
        <v>0</v>
      </c>
      <c r="M55" s="118">
        <f>M56+M60+M63+M65+M67+M69+M76+M78+M82+M84+M86+M89+M92+M94+M100+M102</f>
        <v>9975234</v>
      </c>
      <c r="N55" s="118">
        <f>N56+N60+N63+N65+N67+N69+N76+N78+N82+N84+N86+N89+N92+N94+N100+N102</f>
        <v>0</v>
      </c>
      <c r="O55" s="118">
        <f>O56+O60+O63+O65+O67+O69+O76+O78+O82+O84+O86+O89+O92+O94+O100+O102</f>
        <v>0</v>
      </c>
    </row>
    <row r="56" spans="2:15" ht="11.25">
      <c r="B56" s="119">
        <v>7</v>
      </c>
      <c r="C56" s="119">
        <v>2</v>
      </c>
      <c r="D56" s="80" t="s">
        <v>205</v>
      </c>
      <c r="E56" s="120"/>
      <c r="F56" s="120"/>
      <c r="G56" s="121">
        <f>G57+G58+G59</f>
        <v>1719544</v>
      </c>
      <c r="H56" s="121">
        <f aca="true" t="shared" si="17" ref="H56:O56">H57+H58+H59</f>
        <v>0</v>
      </c>
      <c r="I56" s="121">
        <f t="shared" si="17"/>
        <v>0</v>
      </c>
      <c r="J56" s="121">
        <f t="shared" si="17"/>
        <v>1359852</v>
      </c>
      <c r="K56" s="121">
        <f t="shared" si="17"/>
        <v>0</v>
      </c>
      <c r="L56" s="121">
        <f t="shared" si="17"/>
        <v>0</v>
      </c>
      <c r="M56" s="121">
        <f t="shared" si="17"/>
        <v>0</v>
      </c>
      <c r="N56" s="121">
        <f t="shared" si="17"/>
        <v>0</v>
      </c>
      <c r="O56" s="121">
        <f t="shared" si="17"/>
        <v>0</v>
      </c>
    </row>
    <row r="57" spans="2:15" ht="11.25">
      <c r="B57" s="122">
        <v>7</v>
      </c>
      <c r="C57" s="122">
        <v>2</v>
      </c>
      <c r="D57" s="83" t="s">
        <v>205</v>
      </c>
      <c r="E57" s="123">
        <v>110</v>
      </c>
      <c r="F57" s="123">
        <v>210</v>
      </c>
      <c r="G57" s="124">
        <f>J180+J184</f>
        <v>211786</v>
      </c>
      <c r="H57" s="124">
        <f aca="true" t="shared" si="18" ref="H57:O57">K180+K184</f>
        <v>0</v>
      </c>
      <c r="I57" s="124">
        <f t="shared" si="18"/>
        <v>0</v>
      </c>
      <c r="J57" s="124">
        <f t="shared" si="18"/>
        <v>386400</v>
      </c>
      <c r="K57" s="124">
        <f t="shared" si="18"/>
        <v>0</v>
      </c>
      <c r="L57" s="124">
        <f t="shared" si="18"/>
        <v>0</v>
      </c>
      <c r="M57" s="124">
        <f t="shared" si="18"/>
        <v>0</v>
      </c>
      <c r="N57" s="124">
        <f t="shared" si="18"/>
        <v>0</v>
      </c>
      <c r="O57" s="124">
        <f t="shared" si="18"/>
        <v>0</v>
      </c>
    </row>
    <row r="58" spans="2:15" ht="11.25">
      <c r="B58" s="122">
        <v>7</v>
      </c>
      <c r="C58" s="122">
        <v>2</v>
      </c>
      <c r="D58" s="83" t="s">
        <v>205</v>
      </c>
      <c r="E58" s="123">
        <v>240</v>
      </c>
      <c r="F58" s="123">
        <v>220</v>
      </c>
      <c r="G58" s="124">
        <f>J186</f>
        <v>1231271</v>
      </c>
      <c r="H58" s="124">
        <f aca="true" t="shared" si="19" ref="H58:O58">K186</f>
        <v>0</v>
      </c>
      <c r="I58" s="124">
        <f t="shared" si="19"/>
        <v>0</v>
      </c>
      <c r="J58" s="124">
        <f t="shared" si="19"/>
        <v>973452</v>
      </c>
      <c r="K58" s="124">
        <f t="shared" si="19"/>
        <v>0</v>
      </c>
      <c r="L58" s="124">
        <f t="shared" si="19"/>
        <v>0</v>
      </c>
      <c r="M58" s="124">
        <f t="shared" si="19"/>
        <v>0</v>
      </c>
      <c r="N58" s="124">
        <f t="shared" si="19"/>
        <v>0</v>
      </c>
      <c r="O58" s="124">
        <f t="shared" si="19"/>
        <v>0</v>
      </c>
    </row>
    <row r="59" spans="2:15" ht="11.25">
      <c r="B59" s="122">
        <v>7</v>
      </c>
      <c r="C59" s="122">
        <v>2</v>
      </c>
      <c r="D59" s="83" t="s">
        <v>205</v>
      </c>
      <c r="E59" s="123">
        <v>240</v>
      </c>
      <c r="F59" s="123">
        <v>300</v>
      </c>
      <c r="G59" s="124">
        <f>J199</f>
        <v>276487</v>
      </c>
      <c r="H59" s="124">
        <f aca="true" t="shared" si="20" ref="H59:O59">K199</f>
        <v>0</v>
      </c>
      <c r="I59" s="124">
        <f t="shared" si="20"/>
        <v>0</v>
      </c>
      <c r="J59" s="124">
        <f t="shared" si="20"/>
        <v>0</v>
      </c>
      <c r="K59" s="124">
        <f t="shared" si="20"/>
        <v>0</v>
      </c>
      <c r="L59" s="124">
        <f t="shared" si="20"/>
        <v>0</v>
      </c>
      <c r="M59" s="124">
        <f t="shared" si="20"/>
        <v>0</v>
      </c>
      <c r="N59" s="124">
        <f t="shared" si="20"/>
        <v>0</v>
      </c>
      <c r="O59" s="124">
        <f t="shared" si="20"/>
        <v>0</v>
      </c>
    </row>
    <row r="60" spans="2:15" ht="11.25">
      <c r="B60" s="79">
        <v>7</v>
      </c>
      <c r="C60" s="79">
        <v>2</v>
      </c>
      <c r="D60" s="80" t="s">
        <v>209</v>
      </c>
      <c r="E60" s="120"/>
      <c r="F60" s="120"/>
      <c r="G60" s="121">
        <f>G62+G61</f>
        <v>149818</v>
      </c>
      <c r="H60" s="121">
        <f aca="true" t="shared" si="21" ref="H60:O60">H62+H61</f>
        <v>0</v>
      </c>
      <c r="I60" s="121">
        <f t="shared" si="21"/>
        <v>0</v>
      </c>
      <c r="J60" s="121">
        <f t="shared" si="21"/>
        <v>155810</v>
      </c>
      <c r="K60" s="121">
        <f t="shared" si="21"/>
        <v>0</v>
      </c>
      <c r="L60" s="121">
        <f t="shared" si="21"/>
        <v>0</v>
      </c>
      <c r="M60" s="121">
        <f t="shared" si="21"/>
        <v>0</v>
      </c>
      <c r="N60" s="121">
        <f t="shared" si="21"/>
        <v>0</v>
      </c>
      <c r="O60" s="121">
        <f t="shared" si="21"/>
        <v>0</v>
      </c>
    </row>
    <row r="61" spans="2:15" ht="11.25">
      <c r="B61" s="82">
        <v>7</v>
      </c>
      <c r="C61" s="82">
        <v>2</v>
      </c>
      <c r="D61" s="83" t="s">
        <v>209</v>
      </c>
      <c r="E61" s="123">
        <v>110</v>
      </c>
      <c r="F61" s="123">
        <v>210</v>
      </c>
      <c r="G61" s="124">
        <f>J205</f>
        <v>12960</v>
      </c>
      <c r="H61" s="124">
        <f aca="true" t="shared" si="22" ref="H61:O61">K205</f>
        <v>0</v>
      </c>
      <c r="I61" s="124">
        <f t="shared" si="22"/>
        <v>0</v>
      </c>
      <c r="J61" s="124">
        <f t="shared" si="22"/>
        <v>13478</v>
      </c>
      <c r="K61" s="124">
        <f t="shared" si="22"/>
        <v>0</v>
      </c>
      <c r="L61" s="124">
        <f t="shared" si="22"/>
        <v>0</v>
      </c>
      <c r="M61" s="124">
        <f t="shared" si="22"/>
        <v>0</v>
      </c>
      <c r="N61" s="124">
        <f t="shared" si="22"/>
        <v>0</v>
      </c>
      <c r="O61" s="124">
        <f t="shared" si="22"/>
        <v>0</v>
      </c>
    </row>
    <row r="62" spans="2:15" ht="11.25">
      <c r="B62" s="82">
        <v>7</v>
      </c>
      <c r="C62" s="82">
        <v>2</v>
      </c>
      <c r="D62" s="83" t="s">
        <v>209</v>
      </c>
      <c r="E62" s="123">
        <v>240</v>
      </c>
      <c r="F62" s="123">
        <v>300</v>
      </c>
      <c r="G62" s="124">
        <f aca="true" t="shared" si="23" ref="G62:O62">J208</f>
        <v>136858</v>
      </c>
      <c r="H62" s="124">
        <f t="shared" si="23"/>
        <v>0</v>
      </c>
      <c r="I62" s="124">
        <f t="shared" si="23"/>
        <v>0</v>
      </c>
      <c r="J62" s="124">
        <f t="shared" si="23"/>
        <v>142332</v>
      </c>
      <c r="K62" s="124">
        <f t="shared" si="23"/>
        <v>0</v>
      </c>
      <c r="L62" s="124">
        <f t="shared" si="23"/>
        <v>0</v>
      </c>
      <c r="M62" s="124">
        <f t="shared" si="23"/>
        <v>0</v>
      </c>
      <c r="N62" s="124">
        <f t="shared" si="23"/>
        <v>0</v>
      </c>
      <c r="O62" s="124">
        <f t="shared" si="23"/>
        <v>0</v>
      </c>
    </row>
    <row r="63" spans="2:15" s="151" customFormat="1" ht="10.5">
      <c r="B63" s="79">
        <v>7</v>
      </c>
      <c r="C63" s="79">
        <v>2</v>
      </c>
      <c r="D63" s="80" t="s">
        <v>211</v>
      </c>
      <c r="E63" s="120"/>
      <c r="F63" s="120"/>
      <c r="G63" s="121">
        <f>G64</f>
        <v>0</v>
      </c>
      <c r="H63" s="121">
        <f aca="true" t="shared" si="24" ref="H63:O63">H64</f>
        <v>0</v>
      </c>
      <c r="I63" s="121">
        <f t="shared" si="24"/>
        <v>0</v>
      </c>
      <c r="J63" s="121">
        <f t="shared" si="24"/>
        <v>0</v>
      </c>
      <c r="K63" s="121">
        <f t="shared" si="24"/>
        <v>0</v>
      </c>
      <c r="L63" s="121">
        <f t="shared" si="24"/>
        <v>0</v>
      </c>
      <c r="M63" s="121">
        <f t="shared" si="24"/>
        <v>0</v>
      </c>
      <c r="N63" s="121">
        <f t="shared" si="24"/>
        <v>0</v>
      </c>
      <c r="O63" s="121">
        <f t="shared" si="24"/>
        <v>0</v>
      </c>
    </row>
    <row r="64" spans="2:15" ht="11.25">
      <c r="B64" s="82">
        <v>7</v>
      </c>
      <c r="C64" s="82">
        <v>2</v>
      </c>
      <c r="D64" s="83" t="s">
        <v>211</v>
      </c>
      <c r="E64" s="123">
        <v>320</v>
      </c>
      <c r="F64" s="123">
        <v>260</v>
      </c>
      <c r="G64" s="124">
        <f>J211</f>
        <v>0</v>
      </c>
      <c r="H64" s="124">
        <f aca="true" t="shared" si="25" ref="H64:O64">K211</f>
        <v>0</v>
      </c>
      <c r="I64" s="124">
        <f t="shared" si="25"/>
        <v>0</v>
      </c>
      <c r="J64" s="124">
        <f t="shared" si="25"/>
        <v>0</v>
      </c>
      <c r="K64" s="124">
        <f t="shared" si="25"/>
        <v>0</v>
      </c>
      <c r="L64" s="124">
        <f t="shared" si="25"/>
        <v>0</v>
      </c>
      <c r="M64" s="124">
        <f t="shared" si="25"/>
        <v>0</v>
      </c>
      <c r="N64" s="124">
        <f t="shared" si="25"/>
        <v>0</v>
      </c>
      <c r="O64" s="124">
        <f t="shared" si="25"/>
        <v>0</v>
      </c>
    </row>
    <row r="65" spans="2:15" s="151" customFormat="1" ht="10.5">
      <c r="B65" s="79">
        <v>7</v>
      </c>
      <c r="C65" s="79">
        <v>2</v>
      </c>
      <c r="D65" s="80" t="s">
        <v>214</v>
      </c>
      <c r="E65" s="120"/>
      <c r="F65" s="120"/>
      <c r="G65" s="121">
        <f>G66</f>
        <v>64320</v>
      </c>
      <c r="H65" s="121">
        <f aca="true" t="shared" si="26" ref="H65:O65">H66</f>
        <v>0</v>
      </c>
      <c r="I65" s="121">
        <f t="shared" si="26"/>
        <v>0</v>
      </c>
      <c r="J65" s="121">
        <f t="shared" si="26"/>
        <v>120496</v>
      </c>
      <c r="K65" s="121">
        <f t="shared" si="26"/>
        <v>0</v>
      </c>
      <c r="L65" s="121">
        <f t="shared" si="26"/>
        <v>0</v>
      </c>
      <c r="M65" s="121">
        <f t="shared" si="26"/>
        <v>0</v>
      </c>
      <c r="N65" s="121">
        <f t="shared" si="26"/>
        <v>0</v>
      </c>
      <c r="O65" s="121">
        <f t="shared" si="26"/>
        <v>0</v>
      </c>
    </row>
    <row r="66" spans="2:15" ht="11.25">
      <c r="B66" s="82">
        <v>7</v>
      </c>
      <c r="C66" s="82">
        <v>2</v>
      </c>
      <c r="D66" s="83" t="s">
        <v>214</v>
      </c>
      <c r="E66" s="123">
        <v>240</v>
      </c>
      <c r="F66" s="123">
        <v>300</v>
      </c>
      <c r="G66" s="124">
        <f>J214</f>
        <v>64320</v>
      </c>
      <c r="H66" s="124">
        <f aca="true" t="shared" si="27" ref="H66:O66">K214</f>
        <v>0</v>
      </c>
      <c r="I66" s="124">
        <f t="shared" si="27"/>
        <v>0</v>
      </c>
      <c r="J66" s="124">
        <f t="shared" si="27"/>
        <v>120496</v>
      </c>
      <c r="K66" s="124">
        <f t="shared" si="27"/>
        <v>0</v>
      </c>
      <c r="L66" s="124">
        <f t="shared" si="27"/>
        <v>0</v>
      </c>
      <c r="M66" s="124">
        <f t="shared" si="27"/>
        <v>0</v>
      </c>
      <c r="N66" s="124">
        <f t="shared" si="27"/>
        <v>0</v>
      </c>
      <c r="O66" s="124">
        <f t="shared" si="27"/>
        <v>0</v>
      </c>
    </row>
    <row r="67" spans="2:15" s="151" customFormat="1" ht="10.5">
      <c r="B67" s="79">
        <v>7</v>
      </c>
      <c r="C67" s="79">
        <v>2</v>
      </c>
      <c r="D67" s="80" t="s">
        <v>216</v>
      </c>
      <c r="E67" s="120"/>
      <c r="F67" s="120"/>
      <c r="G67" s="121">
        <f>G68</f>
        <v>837830</v>
      </c>
      <c r="H67" s="121">
        <f aca="true" t="shared" si="28" ref="H67:O67">H68</f>
        <v>0</v>
      </c>
      <c r="I67" s="121">
        <f t="shared" si="28"/>
        <v>0</v>
      </c>
      <c r="J67" s="121">
        <f t="shared" si="28"/>
        <v>837830</v>
      </c>
      <c r="K67" s="121">
        <f t="shared" si="28"/>
        <v>0</v>
      </c>
      <c r="L67" s="121">
        <f t="shared" si="28"/>
        <v>0</v>
      </c>
      <c r="M67" s="121">
        <f t="shared" si="28"/>
        <v>0</v>
      </c>
      <c r="N67" s="121">
        <f t="shared" si="28"/>
        <v>0</v>
      </c>
      <c r="O67" s="121">
        <f t="shared" si="28"/>
        <v>0</v>
      </c>
    </row>
    <row r="68" spans="2:15" ht="11.25">
      <c r="B68" s="82">
        <v>7</v>
      </c>
      <c r="C68" s="82">
        <v>2</v>
      </c>
      <c r="D68" s="83" t="s">
        <v>216</v>
      </c>
      <c r="E68" s="123">
        <v>110</v>
      </c>
      <c r="F68" s="123">
        <v>210</v>
      </c>
      <c r="G68" s="124">
        <f>J218</f>
        <v>837830</v>
      </c>
      <c r="H68" s="124">
        <f aca="true" t="shared" si="29" ref="H68:O68">K218</f>
        <v>0</v>
      </c>
      <c r="I68" s="124">
        <f t="shared" si="29"/>
        <v>0</v>
      </c>
      <c r="J68" s="124">
        <f t="shared" si="29"/>
        <v>837830</v>
      </c>
      <c r="K68" s="124">
        <f t="shared" si="29"/>
        <v>0</v>
      </c>
      <c r="L68" s="124">
        <f t="shared" si="29"/>
        <v>0</v>
      </c>
      <c r="M68" s="124">
        <f t="shared" si="29"/>
        <v>0</v>
      </c>
      <c r="N68" s="124">
        <f t="shared" si="29"/>
        <v>0</v>
      </c>
      <c r="O68" s="124">
        <f t="shared" si="29"/>
        <v>0</v>
      </c>
    </row>
    <row r="69" spans="2:15" ht="11.25">
      <c r="B69" s="79">
        <v>7</v>
      </c>
      <c r="C69" s="79">
        <v>2</v>
      </c>
      <c r="D69" s="80" t="s">
        <v>218</v>
      </c>
      <c r="E69" s="123"/>
      <c r="F69" s="123"/>
      <c r="G69" s="121">
        <f>G70+G72+G75+G71+G73+G74</f>
        <v>9015637</v>
      </c>
      <c r="H69" s="121">
        <f aca="true" t="shared" si="30" ref="H69:O69">H70+H72+H75+H71+H73+H74</f>
        <v>0</v>
      </c>
      <c r="I69" s="121">
        <f t="shared" si="30"/>
        <v>0</v>
      </c>
      <c r="J69" s="121">
        <f>J70+J72+J75+J71+J73+J74-J71</f>
        <v>7797387</v>
      </c>
      <c r="K69" s="121">
        <f t="shared" si="30"/>
        <v>0</v>
      </c>
      <c r="L69" s="121">
        <f t="shared" si="30"/>
        <v>0</v>
      </c>
      <c r="M69" s="121">
        <f t="shared" si="30"/>
        <v>0</v>
      </c>
      <c r="N69" s="121">
        <f t="shared" si="30"/>
        <v>0</v>
      </c>
      <c r="O69" s="121">
        <f t="shared" si="30"/>
        <v>0</v>
      </c>
    </row>
    <row r="70" spans="2:15" ht="11.25">
      <c r="B70" s="82">
        <v>7</v>
      </c>
      <c r="C70" s="82">
        <v>2</v>
      </c>
      <c r="D70" s="83" t="s">
        <v>222</v>
      </c>
      <c r="E70" s="123">
        <v>110</v>
      </c>
      <c r="F70" s="123">
        <v>210</v>
      </c>
      <c r="G70" s="124">
        <f>J224</f>
        <v>6931120</v>
      </c>
      <c r="H70" s="124">
        <f aca="true" t="shared" si="31" ref="H70:O70">K224</f>
        <v>0</v>
      </c>
      <c r="I70" s="124">
        <f t="shared" si="31"/>
        <v>0</v>
      </c>
      <c r="J70" s="124">
        <f t="shared" si="31"/>
        <v>6931120</v>
      </c>
      <c r="K70" s="124">
        <f t="shared" si="31"/>
        <v>0</v>
      </c>
      <c r="L70" s="124">
        <f t="shared" si="31"/>
        <v>0</v>
      </c>
      <c r="M70" s="124">
        <f t="shared" si="31"/>
        <v>0</v>
      </c>
      <c r="N70" s="124">
        <f t="shared" si="31"/>
        <v>0</v>
      </c>
      <c r="O70" s="124">
        <f t="shared" si="31"/>
        <v>0</v>
      </c>
    </row>
    <row r="71" spans="2:15" ht="11.25">
      <c r="B71" s="82">
        <v>7</v>
      </c>
      <c r="C71" s="82">
        <v>2</v>
      </c>
      <c r="D71" s="83" t="s">
        <v>222</v>
      </c>
      <c r="E71" s="123">
        <v>110</v>
      </c>
      <c r="F71" s="123">
        <v>260</v>
      </c>
      <c r="G71" s="124">
        <f>J227</f>
        <v>1200</v>
      </c>
      <c r="H71" s="124">
        <f aca="true" t="shared" si="32" ref="H71:O71">K227</f>
        <v>0</v>
      </c>
      <c r="I71" s="124">
        <f t="shared" si="32"/>
        <v>0</v>
      </c>
      <c r="J71" s="124">
        <f t="shared" si="32"/>
        <v>1200</v>
      </c>
      <c r="K71" s="124">
        <f t="shared" si="32"/>
        <v>0</v>
      </c>
      <c r="L71" s="124">
        <f t="shared" si="32"/>
        <v>0</v>
      </c>
      <c r="M71" s="124">
        <f t="shared" si="32"/>
        <v>0</v>
      </c>
      <c r="N71" s="124">
        <f t="shared" si="32"/>
        <v>0</v>
      </c>
      <c r="O71" s="124">
        <f t="shared" si="32"/>
        <v>0</v>
      </c>
    </row>
    <row r="72" spans="2:15" ht="11.25">
      <c r="B72" s="82">
        <v>7</v>
      </c>
      <c r="C72" s="82">
        <v>2</v>
      </c>
      <c r="D72" s="83" t="s">
        <v>223</v>
      </c>
      <c r="E72" s="123">
        <v>110</v>
      </c>
      <c r="F72" s="123">
        <v>210</v>
      </c>
      <c r="G72" s="124">
        <f>J230</f>
        <v>2024430</v>
      </c>
      <c r="H72" s="124">
        <f aca="true" t="shared" si="33" ref="H72:O72">K230</f>
        <v>0</v>
      </c>
      <c r="I72" s="124">
        <f t="shared" si="33"/>
        <v>0</v>
      </c>
      <c r="J72" s="124">
        <f t="shared" si="33"/>
        <v>807380</v>
      </c>
      <c r="K72" s="124">
        <f t="shared" si="33"/>
        <v>0</v>
      </c>
      <c r="L72" s="124">
        <f t="shared" si="33"/>
        <v>0</v>
      </c>
      <c r="M72" s="124">
        <f t="shared" si="33"/>
        <v>0</v>
      </c>
      <c r="N72" s="124">
        <f t="shared" si="33"/>
        <v>0</v>
      </c>
      <c r="O72" s="124">
        <f t="shared" si="33"/>
        <v>0</v>
      </c>
    </row>
    <row r="73" spans="2:15" ht="11.25">
      <c r="B73" s="82">
        <v>7</v>
      </c>
      <c r="C73" s="82">
        <v>2</v>
      </c>
      <c r="D73" s="83" t="s">
        <v>223</v>
      </c>
      <c r="E73" s="123">
        <v>110</v>
      </c>
      <c r="F73" s="123">
        <v>260</v>
      </c>
      <c r="G73" s="124">
        <f>J234</f>
        <v>0</v>
      </c>
      <c r="H73" s="124">
        <f aca="true" t="shared" si="34" ref="H73:O73">K234</f>
        <v>0</v>
      </c>
      <c r="I73" s="124">
        <f t="shared" si="34"/>
        <v>0</v>
      </c>
      <c r="J73" s="124">
        <f t="shared" si="34"/>
        <v>0</v>
      </c>
      <c r="K73" s="124">
        <f t="shared" si="34"/>
        <v>0</v>
      </c>
      <c r="L73" s="124">
        <f t="shared" si="34"/>
        <v>0</v>
      </c>
      <c r="M73" s="124">
        <f t="shared" si="34"/>
        <v>0</v>
      </c>
      <c r="N73" s="124">
        <f t="shared" si="34"/>
        <v>0</v>
      </c>
      <c r="O73" s="124">
        <f t="shared" si="34"/>
        <v>0</v>
      </c>
    </row>
    <row r="74" spans="2:15" ht="11.25">
      <c r="B74" s="82">
        <v>7</v>
      </c>
      <c r="C74" s="82">
        <v>2</v>
      </c>
      <c r="D74" s="83" t="s">
        <v>224</v>
      </c>
      <c r="E74" s="123">
        <v>240</v>
      </c>
      <c r="F74" s="123">
        <v>220</v>
      </c>
      <c r="G74" s="124">
        <f>J236</f>
        <v>35146</v>
      </c>
      <c r="H74" s="124">
        <f aca="true" t="shared" si="35" ref="H74:O74">K236</f>
        <v>0</v>
      </c>
      <c r="I74" s="124">
        <f t="shared" si="35"/>
        <v>0</v>
      </c>
      <c r="J74" s="124">
        <f t="shared" si="35"/>
        <v>35146</v>
      </c>
      <c r="K74" s="124">
        <f t="shared" si="35"/>
        <v>0</v>
      </c>
      <c r="L74" s="124">
        <f t="shared" si="35"/>
        <v>0</v>
      </c>
      <c r="M74" s="124">
        <f t="shared" si="35"/>
        <v>0</v>
      </c>
      <c r="N74" s="124">
        <f t="shared" si="35"/>
        <v>0</v>
      </c>
      <c r="O74" s="124">
        <f t="shared" si="35"/>
        <v>0</v>
      </c>
    </row>
    <row r="75" spans="2:15" ht="11.25">
      <c r="B75" s="82">
        <v>7</v>
      </c>
      <c r="C75" s="82">
        <v>2</v>
      </c>
      <c r="D75" s="83" t="s">
        <v>224</v>
      </c>
      <c r="E75" s="123">
        <v>240</v>
      </c>
      <c r="F75" s="123">
        <v>300</v>
      </c>
      <c r="G75" s="124">
        <f>J238</f>
        <v>23741</v>
      </c>
      <c r="H75" s="124">
        <f>K238</f>
        <v>0</v>
      </c>
      <c r="I75" s="124">
        <f>L238</f>
        <v>0</v>
      </c>
      <c r="J75" s="124">
        <f>M238</f>
        <v>23741</v>
      </c>
      <c r="K75" s="124">
        <f>N235</f>
        <v>0</v>
      </c>
      <c r="L75" s="124">
        <f>O235</f>
        <v>0</v>
      </c>
      <c r="M75" s="124">
        <f>P235</f>
        <v>0</v>
      </c>
      <c r="N75" s="124">
        <f>Q235</f>
        <v>0</v>
      </c>
      <c r="O75" s="124">
        <f>R235</f>
        <v>0</v>
      </c>
    </row>
    <row r="76" spans="2:15" s="149" customFormat="1" ht="11.25">
      <c r="B76" s="77">
        <v>7</v>
      </c>
      <c r="C76" s="77">
        <v>2</v>
      </c>
      <c r="D76" s="78" t="s">
        <v>226</v>
      </c>
      <c r="E76" s="117"/>
      <c r="F76" s="117"/>
      <c r="G76" s="118">
        <f>G77</f>
        <v>311685</v>
      </c>
      <c r="H76" s="118">
        <f aca="true" t="shared" si="36" ref="H76:O76">H77</f>
        <v>0</v>
      </c>
      <c r="I76" s="118">
        <f t="shared" si="36"/>
        <v>0</v>
      </c>
      <c r="J76" s="118">
        <f t="shared" si="36"/>
        <v>329744</v>
      </c>
      <c r="K76" s="118">
        <f t="shared" si="36"/>
        <v>0</v>
      </c>
      <c r="L76" s="118">
        <f t="shared" si="36"/>
        <v>0</v>
      </c>
      <c r="M76" s="118">
        <f t="shared" si="36"/>
        <v>0</v>
      </c>
      <c r="N76" s="118">
        <f t="shared" si="36"/>
        <v>0</v>
      </c>
      <c r="O76" s="118">
        <f t="shared" si="36"/>
        <v>0</v>
      </c>
    </row>
    <row r="77" spans="2:15" ht="11.25">
      <c r="B77" s="82">
        <v>7</v>
      </c>
      <c r="C77" s="82">
        <v>2</v>
      </c>
      <c r="D77" s="83" t="s">
        <v>226</v>
      </c>
      <c r="E77" s="123">
        <v>240</v>
      </c>
      <c r="F77" s="123">
        <v>300</v>
      </c>
      <c r="G77" s="124">
        <f>J240</f>
        <v>311685</v>
      </c>
      <c r="H77" s="124">
        <f aca="true" t="shared" si="37" ref="H77:O77">K240</f>
        <v>0</v>
      </c>
      <c r="I77" s="124">
        <f t="shared" si="37"/>
        <v>0</v>
      </c>
      <c r="J77" s="124">
        <f t="shared" si="37"/>
        <v>329744</v>
      </c>
      <c r="K77" s="124">
        <f t="shared" si="37"/>
        <v>0</v>
      </c>
      <c r="L77" s="124">
        <f t="shared" si="37"/>
        <v>0</v>
      </c>
      <c r="M77" s="124">
        <f t="shared" si="37"/>
        <v>0</v>
      </c>
      <c r="N77" s="124">
        <f t="shared" si="37"/>
        <v>0</v>
      </c>
      <c r="O77" s="124">
        <f t="shared" si="37"/>
        <v>0</v>
      </c>
    </row>
    <row r="78" spans="2:15" s="149" customFormat="1" ht="11.25">
      <c r="B78" s="77">
        <v>7</v>
      </c>
      <c r="C78" s="77">
        <v>2</v>
      </c>
      <c r="D78" s="78" t="s">
        <v>268</v>
      </c>
      <c r="E78" s="117"/>
      <c r="F78" s="117"/>
      <c r="G78" s="118"/>
      <c r="H78" s="118">
        <f aca="true" t="shared" si="38" ref="H78:O78">H79</f>
        <v>0</v>
      </c>
      <c r="I78" s="118">
        <f t="shared" si="38"/>
        <v>0</v>
      </c>
      <c r="J78" s="118">
        <f t="shared" si="38"/>
        <v>0</v>
      </c>
      <c r="K78" s="118">
        <f t="shared" si="38"/>
        <v>0</v>
      </c>
      <c r="L78" s="118">
        <f t="shared" si="38"/>
        <v>0</v>
      </c>
      <c r="M78" s="118">
        <f t="shared" si="38"/>
        <v>0</v>
      </c>
      <c r="N78" s="118">
        <f t="shared" si="38"/>
        <v>0</v>
      </c>
      <c r="O78" s="118">
        <f t="shared" si="38"/>
        <v>0</v>
      </c>
    </row>
    <row r="79" spans="2:15" ht="11.25">
      <c r="B79" s="82">
        <v>7</v>
      </c>
      <c r="C79" s="82">
        <v>2</v>
      </c>
      <c r="D79" s="83" t="s">
        <v>268</v>
      </c>
      <c r="E79" s="123">
        <v>240</v>
      </c>
      <c r="F79" s="123">
        <v>220</v>
      </c>
      <c r="G79" s="124"/>
      <c r="H79" s="124">
        <f aca="true" t="shared" si="39" ref="H79:O79">K244</f>
        <v>0</v>
      </c>
      <c r="I79" s="124">
        <f t="shared" si="39"/>
        <v>0</v>
      </c>
      <c r="J79" s="124">
        <f t="shared" si="39"/>
        <v>0</v>
      </c>
      <c r="K79" s="124">
        <f t="shared" si="39"/>
        <v>0</v>
      </c>
      <c r="L79" s="124">
        <f t="shared" si="39"/>
        <v>0</v>
      </c>
      <c r="M79" s="124">
        <f t="shared" si="39"/>
        <v>0</v>
      </c>
      <c r="N79" s="124">
        <f t="shared" si="39"/>
        <v>0</v>
      </c>
      <c r="O79" s="124">
        <f t="shared" si="39"/>
        <v>0</v>
      </c>
    </row>
    <row r="80" spans="2:15" ht="11.25">
      <c r="B80" s="82">
        <v>7</v>
      </c>
      <c r="C80" s="82">
        <v>2</v>
      </c>
      <c r="D80" s="83" t="s">
        <v>285</v>
      </c>
      <c r="E80" s="123"/>
      <c r="F80" s="123"/>
      <c r="G80" s="118">
        <f>G81</f>
        <v>0</v>
      </c>
      <c r="H80" s="124"/>
      <c r="I80" s="124"/>
      <c r="J80" s="124"/>
      <c r="K80" s="124"/>
      <c r="L80" s="124"/>
      <c r="M80" s="124"/>
      <c r="N80" s="124"/>
      <c r="O80" s="124"/>
    </row>
    <row r="81" spans="2:15" ht="11.25">
      <c r="B81" s="82">
        <v>7</v>
      </c>
      <c r="C81" s="82">
        <v>2</v>
      </c>
      <c r="D81" s="83" t="s">
        <v>285</v>
      </c>
      <c r="E81" s="123">
        <v>240</v>
      </c>
      <c r="F81" s="123">
        <v>220</v>
      </c>
      <c r="G81" s="124"/>
      <c r="H81" s="124"/>
      <c r="I81" s="124"/>
      <c r="J81" s="124"/>
      <c r="K81" s="124"/>
      <c r="L81" s="124"/>
      <c r="M81" s="124"/>
      <c r="N81" s="124"/>
      <c r="O81" s="124"/>
    </row>
    <row r="82" spans="2:15" ht="11.25">
      <c r="B82" s="79">
        <v>7</v>
      </c>
      <c r="C82" s="79">
        <v>2</v>
      </c>
      <c r="D82" s="80" t="s">
        <v>227</v>
      </c>
      <c r="E82" s="85"/>
      <c r="F82" s="86"/>
      <c r="G82" s="120">
        <f>G83</f>
        <v>47308</v>
      </c>
      <c r="H82" s="120">
        <f aca="true" t="shared" si="40" ref="H82:O82">H83</f>
        <v>0</v>
      </c>
      <c r="I82" s="120">
        <f t="shared" si="40"/>
        <v>0</v>
      </c>
      <c r="J82" s="120">
        <f t="shared" si="40"/>
        <v>0</v>
      </c>
      <c r="K82" s="120">
        <f t="shared" si="40"/>
        <v>0</v>
      </c>
      <c r="L82" s="120">
        <f t="shared" si="40"/>
        <v>0</v>
      </c>
      <c r="M82" s="120">
        <f t="shared" si="40"/>
        <v>0</v>
      </c>
      <c r="N82" s="120">
        <f t="shared" si="40"/>
        <v>0</v>
      </c>
      <c r="O82" s="120">
        <f t="shared" si="40"/>
        <v>0</v>
      </c>
    </row>
    <row r="83" spans="2:15" ht="11.25">
      <c r="B83" s="82">
        <v>7</v>
      </c>
      <c r="C83" s="82">
        <v>2</v>
      </c>
      <c r="D83" s="83" t="s">
        <v>227</v>
      </c>
      <c r="E83" s="123">
        <v>850</v>
      </c>
      <c r="F83" s="123">
        <v>290</v>
      </c>
      <c r="G83" s="124">
        <f>J251</f>
        <v>47308</v>
      </c>
      <c r="H83" s="124">
        <f aca="true" t="shared" si="41" ref="H83:O83">K251</f>
        <v>0</v>
      </c>
      <c r="I83" s="124">
        <f t="shared" si="41"/>
        <v>0</v>
      </c>
      <c r="J83" s="124">
        <f t="shared" si="41"/>
        <v>0</v>
      </c>
      <c r="K83" s="124">
        <f t="shared" si="41"/>
        <v>0</v>
      </c>
      <c r="L83" s="124">
        <f t="shared" si="41"/>
        <v>0</v>
      </c>
      <c r="M83" s="124">
        <f t="shared" si="41"/>
        <v>0</v>
      </c>
      <c r="N83" s="124">
        <f t="shared" si="41"/>
        <v>0</v>
      </c>
      <c r="O83" s="124">
        <f t="shared" si="41"/>
        <v>0</v>
      </c>
    </row>
    <row r="84" spans="2:15" s="151" customFormat="1" ht="10.5">
      <c r="B84" s="79">
        <v>7</v>
      </c>
      <c r="C84" s="79">
        <v>2</v>
      </c>
      <c r="D84" s="80" t="s">
        <v>230</v>
      </c>
      <c r="E84" s="120"/>
      <c r="F84" s="120"/>
      <c r="G84" s="121">
        <f>G85</f>
        <v>735744</v>
      </c>
      <c r="H84" s="121">
        <f aca="true" t="shared" si="42" ref="H84:O84">H85</f>
        <v>0</v>
      </c>
      <c r="I84" s="121">
        <f t="shared" si="42"/>
        <v>0</v>
      </c>
      <c r="J84" s="121">
        <f t="shared" si="42"/>
        <v>735744</v>
      </c>
      <c r="K84" s="121">
        <f t="shared" si="42"/>
        <v>0</v>
      </c>
      <c r="L84" s="121">
        <f t="shared" si="42"/>
        <v>0</v>
      </c>
      <c r="M84" s="121">
        <f t="shared" si="42"/>
        <v>0</v>
      </c>
      <c r="N84" s="121">
        <f t="shared" si="42"/>
        <v>0</v>
      </c>
      <c r="O84" s="121">
        <f t="shared" si="42"/>
        <v>0</v>
      </c>
    </row>
    <row r="85" spans="2:15" ht="11.25">
      <c r="B85" s="82">
        <v>7</v>
      </c>
      <c r="C85" s="82">
        <v>2</v>
      </c>
      <c r="D85" s="83" t="s">
        <v>230</v>
      </c>
      <c r="E85" s="123">
        <v>240</v>
      </c>
      <c r="F85" s="123">
        <v>300</v>
      </c>
      <c r="G85" s="124">
        <f>J254</f>
        <v>735744</v>
      </c>
      <c r="H85" s="124">
        <f aca="true" t="shared" si="43" ref="H85:O85">K254</f>
        <v>0</v>
      </c>
      <c r="I85" s="124">
        <f t="shared" si="43"/>
        <v>0</v>
      </c>
      <c r="J85" s="124">
        <f t="shared" si="43"/>
        <v>735744</v>
      </c>
      <c r="K85" s="124">
        <f t="shared" si="43"/>
        <v>0</v>
      </c>
      <c r="L85" s="124">
        <f t="shared" si="43"/>
        <v>0</v>
      </c>
      <c r="M85" s="124">
        <f t="shared" si="43"/>
        <v>0</v>
      </c>
      <c r="N85" s="124">
        <f t="shared" si="43"/>
        <v>0</v>
      </c>
      <c r="O85" s="124">
        <f t="shared" si="43"/>
        <v>0</v>
      </c>
    </row>
    <row r="86" spans="2:15" ht="11.25">
      <c r="B86" s="79">
        <v>7</v>
      </c>
      <c r="C86" s="79">
        <v>2</v>
      </c>
      <c r="D86" s="80" t="s">
        <v>233</v>
      </c>
      <c r="E86" s="85"/>
      <c r="F86" s="86"/>
      <c r="G86" s="121">
        <f>G87+G88</f>
        <v>0</v>
      </c>
      <c r="H86" s="121">
        <f aca="true" t="shared" si="44" ref="H86:O86">H87+H88</f>
        <v>0</v>
      </c>
      <c r="I86" s="121">
        <f t="shared" si="44"/>
        <v>0</v>
      </c>
      <c r="J86" s="121">
        <f t="shared" si="44"/>
        <v>0</v>
      </c>
      <c r="K86" s="121">
        <f t="shared" si="44"/>
        <v>0</v>
      </c>
      <c r="L86" s="121">
        <f t="shared" si="44"/>
        <v>0</v>
      </c>
      <c r="M86" s="121">
        <f t="shared" si="44"/>
        <v>1197610</v>
      </c>
      <c r="N86" s="121">
        <f t="shared" si="44"/>
        <v>0</v>
      </c>
      <c r="O86" s="121">
        <f t="shared" si="44"/>
        <v>0</v>
      </c>
    </row>
    <row r="87" spans="2:15" ht="11.25">
      <c r="B87" s="82">
        <v>7</v>
      </c>
      <c r="C87" s="82">
        <v>2</v>
      </c>
      <c r="D87" s="83" t="s">
        <v>233</v>
      </c>
      <c r="E87" s="6">
        <v>110</v>
      </c>
      <c r="F87" s="4">
        <v>210</v>
      </c>
      <c r="G87" s="124">
        <f aca="true" t="shared" si="45" ref="G87:O87">J260</f>
        <v>0</v>
      </c>
      <c r="H87" s="124">
        <f t="shared" si="45"/>
        <v>0</v>
      </c>
      <c r="I87" s="124">
        <f t="shared" si="45"/>
        <v>0</v>
      </c>
      <c r="J87" s="124">
        <f t="shared" si="45"/>
        <v>0</v>
      </c>
      <c r="K87" s="124">
        <f t="shared" si="45"/>
        <v>0</v>
      </c>
      <c r="L87" s="124">
        <f t="shared" si="45"/>
        <v>0</v>
      </c>
      <c r="M87" s="124">
        <f t="shared" si="45"/>
        <v>386400</v>
      </c>
      <c r="N87" s="124">
        <f t="shared" si="45"/>
        <v>0</v>
      </c>
      <c r="O87" s="124">
        <f t="shared" si="45"/>
        <v>0</v>
      </c>
    </row>
    <row r="88" spans="2:15" ht="11.25">
      <c r="B88" s="82">
        <v>7</v>
      </c>
      <c r="C88" s="82">
        <v>2</v>
      </c>
      <c r="D88" s="83" t="s">
        <v>233</v>
      </c>
      <c r="E88" s="6">
        <v>240</v>
      </c>
      <c r="F88" s="4">
        <v>220</v>
      </c>
      <c r="G88" s="124">
        <f aca="true" t="shared" si="46" ref="G88:O88">J263</f>
        <v>0</v>
      </c>
      <c r="H88" s="124">
        <f t="shared" si="46"/>
        <v>0</v>
      </c>
      <c r="I88" s="124">
        <f t="shared" si="46"/>
        <v>0</v>
      </c>
      <c r="J88" s="124">
        <f t="shared" si="46"/>
        <v>0</v>
      </c>
      <c r="K88" s="124">
        <f t="shared" si="46"/>
        <v>0</v>
      </c>
      <c r="L88" s="124">
        <f t="shared" si="46"/>
        <v>0</v>
      </c>
      <c r="M88" s="124">
        <f t="shared" si="46"/>
        <v>811210</v>
      </c>
      <c r="N88" s="124">
        <f t="shared" si="46"/>
        <v>0</v>
      </c>
      <c r="O88" s="124">
        <f t="shared" si="46"/>
        <v>0</v>
      </c>
    </row>
    <row r="89" spans="2:15" s="151" customFormat="1" ht="10.5">
      <c r="B89" s="79">
        <v>7</v>
      </c>
      <c r="C89" s="79">
        <v>2</v>
      </c>
      <c r="D89" s="80" t="s">
        <v>236</v>
      </c>
      <c r="E89" s="85"/>
      <c r="F89" s="86"/>
      <c r="G89" s="121">
        <f>G90+G91</f>
        <v>0</v>
      </c>
      <c r="H89" s="121">
        <f aca="true" t="shared" si="47" ref="H89:O89">H90+H91</f>
        <v>0</v>
      </c>
      <c r="I89" s="121">
        <f t="shared" si="47"/>
        <v>0</v>
      </c>
      <c r="J89" s="121">
        <f t="shared" si="47"/>
        <v>0</v>
      </c>
      <c r="K89" s="121">
        <f t="shared" si="47"/>
        <v>0</v>
      </c>
      <c r="L89" s="121">
        <f t="shared" si="47"/>
        <v>0</v>
      </c>
      <c r="M89" s="121">
        <f t="shared" si="47"/>
        <v>162043</v>
      </c>
      <c r="N89" s="121">
        <f t="shared" si="47"/>
        <v>0</v>
      </c>
      <c r="O89" s="121">
        <f t="shared" si="47"/>
        <v>0</v>
      </c>
    </row>
    <row r="90" spans="2:15" ht="11.25">
      <c r="B90" s="82">
        <v>7</v>
      </c>
      <c r="C90" s="82">
        <v>2</v>
      </c>
      <c r="D90" s="83" t="s">
        <v>236</v>
      </c>
      <c r="E90" s="6">
        <v>110</v>
      </c>
      <c r="F90" s="4">
        <v>210</v>
      </c>
      <c r="G90" s="124"/>
      <c r="H90" s="124"/>
      <c r="I90" s="124"/>
      <c r="J90" s="124"/>
      <c r="K90" s="124"/>
      <c r="L90" s="124"/>
      <c r="M90" s="124">
        <f>P270</f>
        <v>14018</v>
      </c>
      <c r="N90" s="124"/>
      <c r="O90" s="124"/>
    </row>
    <row r="91" spans="2:15" ht="11.25">
      <c r="B91" s="82">
        <v>7</v>
      </c>
      <c r="C91" s="82">
        <v>2</v>
      </c>
      <c r="D91" s="83" t="s">
        <v>236</v>
      </c>
      <c r="E91" s="6">
        <v>240</v>
      </c>
      <c r="F91" s="4">
        <v>300</v>
      </c>
      <c r="G91" s="124"/>
      <c r="H91" s="124"/>
      <c r="I91" s="124"/>
      <c r="J91" s="124"/>
      <c r="K91" s="124"/>
      <c r="L91" s="124"/>
      <c r="M91" s="124">
        <f>P273</f>
        <v>148025</v>
      </c>
      <c r="N91" s="124"/>
      <c r="O91" s="124"/>
    </row>
    <row r="92" spans="2:15" s="151" customFormat="1" ht="10.5">
      <c r="B92" s="79">
        <v>7</v>
      </c>
      <c r="C92" s="79">
        <v>2</v>
      </c>
      <c r="D92" s="80" t="s">
        <v>155</v>
      </c>
      <c r="E92" s="85"/>
      <c r="F92" s="86"/>
      <c r="G92" s="121">
        <f>G93</f>
        <v>14777</v>
      </c>
      <c r="H92" s="121">
        <f aca="true" t="shared" si="48" ref="H92:O92">H93</f>
        <v>0</v>
      </c>
      <c r="I92" s="121">
        <f t="shared" si="48"/>
        <v>0</v>
      </c>
      <c r="J92" s="121">
        <f t="shared" si="48"/>
        <v>0</v>
      </c>
      <c r="K92" s="121">
        <f t="shared" si="48"/>
        <v>0</v>
      </c>
      <c r="L92" s="121">
        <f t="shared" si="48"/>
        <v>0</v>
      </c>
      <c r="M92" s="121">
        <f t="shared" si="48"/>
        <v>0</v>
      </c>
      <c r="N92" s="121">
        <f t="shared" si="48"/>
        <v>0</v>
      </c>
      <c r="O92" s="121">
        <f t="shared" si="48"/>
        <v>0</v>
      </c>
    </row>
    <row r="93" spans="2:15" ht="11.25">
      <c r="B93" s="82">
        <v>7</v>
      </c>
      <c r="C93" s="82">
        <v>2</v>
      </c>
      <c r="D93" s="83" t="s">
        <v>155</v>
      </c>
      <c r="E93" s="6">
        <v>240</v>
      </c>
      <c r="F93" s="4">
        <v>300</v>
      </c>
      <c r="G93" s="124">
        <f>J279</f>
        <v>14777</v>
      </c>
      <c r="H93" s="124"/>
      <c r="I93" s="124"/>
      <c r="J93" s="124"/>
      <c r="K93" s="124"/>
      <c r="L93" s="124"/>
      <c r="M93" s="124"/>
      <c r="N93" s="124"/>
      <c r="O93" s="124"/>
    </row>
    <row r="94" spans="2:15" s="151" customFormat="1" ht="10.5">
      <c r="B94" s="79">
        <v>7</v>
      </c>
      <c r="C94" s="79">
        <v>2</v>
      </c>
      <c r="D94" s="80" t="s">
        <v>237</v>
      </c>
      <c r="E94" s="85"/>
      <c r="F94" s="86"/>
      <c r="G94" s="121">
        <f>G95+G97+G99</f>
        <v>0</v>
      </c>
      <c r="H94" s="121">
        <f aca="true" t="shared" si="49" ref="H94:O94">H95+H97+H99</f>
        <v>0</v>
      </c>
      <c r="I94" s="121">
        <f t="shared" si="49"/>
        <v>0</v>
      </c>
      <c r="J94" s="121">
        <f t="shared" si="49"/>
        <v>0</v>
      </c>
      <c r="K94" s="121">
        <f t="shared" si="49"/>
        <v>0</v>
      </c>
      <c r="L94" s="121">
        <f t="shared" si="49"/>
        <v>0</v>
      </c>
      <c r="M94" s="121">
        <f>M95+M97+M99+M98+M104</f>
        <v>8285837</v>
      </c>
      <c r="N94" s="121">
        <f t="shared" si="49"/>
        <v>0</v>
      </c>
      <c r="O94" s="121">
        <f t="shared" si="49"/>
        <v>0</v>
      </c>
    </row>
    <row r="95" spans="2:15" ht="11.25">
      <c r="B95" s="82">
        <v>7</v>
      </c>
      <c r="C95" s="82">
        <v>2</v>
      </c>
      <c r="D95" s="83" t="s">
        <v>239</v>
      </c>
      <c r="E95" s="6">
        <v>110</v>
      </c>
      <c r="F95" s="4">
        <v>210</v>
      </c>
      <c r="G95" s="124">
        <f>J282</f>
        <v>0</v>
      </c>
      <c r="H95" s="124">
        <f aca="true" t="shared" si="50" ref="H95:O95">K282</f>
        <v>0</v>
      </c>
      <c r="I95" s="124">
        <f t="shared" si="50"/>
        <v>0</v>
      </c>
      <c r="J95" s="124">
        <f t="shared" si="50"/>
        <v>0</v>
      </c>
      <c r="K95" s="124">
        <f t="shared" si="50"/>
        <v>0</v>
      </c>
      <c r="L95" s="124">
        <f t="shared" si="50"/>
        <v>0</v>
      </c>
      <c r="M95" s="124">
        <f t="shared" si="50"/>
        <v>6931120</v>
      </c>
      <c r="N95" s="124">
        <f t="shared" si="50"/>
        <v>0</v>
      </c>
      <c r="O95" s="124">
        <f t="shared" si="50"/>
        <v>0</v>
      </c>
    </row>
    <row r="96" spans="2:15" ht="11.25">
      <c r="B96" s="82">
        <v>7</v>
      </c>
      <c r="C96" s="82">
        <v>2</v>
      </c>
      <c r="D96" s="83" t="s">
        <v>239</v>
      </c>
      <c r="E96" s="6"/>
      <c r="F96" s="4">
        <v>260</v>
      </c>
      <c r="G96" s="124"/>
      <c r="H96" s="124"/>
      <c r="I96" s="124"/>
      <c r="J96" s="124"/>
      <c r="K96" s="124"/>
      <c r="L96" s="124"/>
      <c r="M96" s="124"/>
      <c r="N96" s="124"/>
      <c r="O96" s="124"/>
    </row>
    <row r="97" spans="2:15" ht="11.25">
      <c r="B97" s="82">
        <v>7</v>
      </c>
      <c r="C97" s="82">
        <v>2</v>
      </c>
      <c r="D97" s="83" t="s">
        <v>241</v>
      </c>
      <c r="E97" s="6">
        <v>110</v>
      </c>
      <c r="F97" s="4">
        <v>210</v>
      </c>
      <c r="G97" s="124">
        <f>J286</f>
        <v>0</v>
      </c>
      <c r="H97" s="124">
        <f aca="true" t="shared" si="51" ref="H97:O97">K286</f>
        <v>0</v>
      </c>
      <c r="I97" s="124">
        <f t="shared" si="51"/>
        <v>0</v>
      </c>
      <c r="J97" s="124">
        <f t="shared" si="51"/>
        <v>0</v>
      </c>
      <c r="K97" s="124">
        <f t="shared" si="51"/>
        <v>0</v>
      </c>
      <c r="L97" s="124">
        <f t="shared" si="51"/>
        <v>0</v>
      </c>
      <c r="M97" s="124">
        <f t="shared" si="51"/>
        <v>1294630</v>
      </c>
      <c r="N97" s="124">
        <f t="shared" si="51"/>
        <v>0</v>
      </c>
      <c r="O97" s="124">
        <f t="shared" si="51"/>
        <v>0</v>
      </c>
    </row>
    <row r="98" spans="2:15" ht="11.25">
      <c r="B98" s="82">
        <v>7</v>
      </c>
      <c r="C98" s="82">
        <v>2</v>
      </c>
      <c r="D98" s="83" t="s">
        <v>243</v>
      </c>
      <c r="E98" s="6">
        <v>240</v>
      </c>
      <c r="F98" s="4">
        <v>220</v>
      </c>
      <c r="G98" s="124"/>
      <c r="H98" s="124"/>
      <c r="I98" s="124"/>
      <c r="J98" s="124"/>
      <c r="K98" s="124"/>
      <c r="L98" s="124"/>
      <c r="M98" s="124">
        <f>P291</f>
        <v>35146</v>
      </c>
      <c r="N98" s="124"/>
      <c r="O98" s="124"/>
    </row>
    <row r="99" spans="2:15" ht="11.25">
      <c r="B99" s="82">
        <v>7</v>
      </c>
      <c r="C99" s="82">
        <v>2</v>
      </c>
      <c r="D99" s="83" t="s">
        <v>243</v>
      </c>
      <c r="E99" s="6">
        <v>240</v>
      </c>
      <c r="F99" s="4">
        <v>300</v>
      </c>
      <c r="G99" s="124">
        <f>J293</f>
        <v>0</v>
      </c>
      <c r="H99" s="124">
        <f aca="true" t="shared" si="52" ref="H99:O99">K293</f>
        <v>0</v>
      </c>
      <c r="I99" s="124">
        <f t="shared" si="52"/>
        <v>0</v>
      </c>
      <c r="J99" s="124">
        <f t="shared" si="52"/>
        <v>0</v>
      </c>
      <c r="K99" s="124">
        <f t="shared" si="52"/>
        <v>0</v>
      </c>
      <c r="L99" s="124">
        <f t="shared" si="52"/>
        <v>0</v>
      </c>
      <c r="M99" s="124">
        <f t="shared" si="52"/>
        <v>23741</v>
      </c>
      <c r="N99" s="124">
        <f t="shared" si="52"/>
        <v>0</v>
      </c>
      <c r="O99" s="124">
        <f t="shared" si="52"/>
        <v>0</v>
      </c>
    </row>
    <row r="100" spans="2:15" s="151" customFormat="1" ht="10.5">
      <c r="B100" s="79">
        <v>7</v>
      </c>
      <c r="C100" s="79">
        <v>2</v>
      </c>
      <c r="D100" s="80" t="s">
        <v>245</v>
      </c>
      <c r="E100" s="85"/>
      <c r="F100" s="86"/>
      <c r="G100" s="121">
        <f>G101</f>
        <v>0</v>
      </c>
      <c r="H100" s="121">
        <f aca="true" t="shared" si="53" ref="H100:O100">H101</f>
        <v>0</v>
      </c>
      <c r="I100" s="121">
        <f t="shared" si="53"/>
        <v>0</v>
      </c>
      <c r="J100" s="121">
        <f t="shared" si="53"/>
        <v>0</v>
      </c>
      <c r="K100" s="121">
        <f t="shared" si="53"/>
        <v>0</v>
      </c>
      <c r="L100" s="121">
        <f t="shared" si="53"/>
        <v>0</v>
      </c>
      <c r="M100" s="121">
        <f t="shared" si="53"/>
        <v>329744</v>
      </c>
      <c r="N100" s="121">
        <f t="shared" si="53"/>
        <v>0</v>
      </c>
      <c r="O100" s="121">
        <f t="shared" si="53"/>
        <v>0</v>
      </c>
    </row>
    <row r="101" spans="2:15" ht="11.25">
      <c r="B101" s="82">
        <v>7</v>
      </c>
      <c r="C101" s="82">
        <v>2</v>
      </c>
      <c r="D101" s="83" t="s">
        <v>245</v>
      </c>
      <c r="E101" s="6">
        <v>240</v>
      </c>
      <c r="F101" s="4">
        <v>300</v>
      </c>
      <c r="G101" s="124"/>
      <c r="H101" s="124"/>
      <c r="I101" s="124"/>
      <c r="J101" s="124"/>
      <c r="K101" s="124"/>
      <c r="L101" s="124"/>
      <c r="M101" s="124">
        <f>P295</f>
        <v>329744</v>
      </c>
      <c r="N101" s="124"/>
      <c r="O101" s="124"/>
    </row>
    <row r="102" spans="2:15" s="149" customFormat="1" ht="11.25">
      <c r="B102" s="77">
        <v>7</v>
      </c>
      <c r="C102" s="77">
        <v>2</v>
      </c>
      <c r="D102" s="78" t="s">
        <v>275</v>
      </c>
      <c r="E102" s="81"/>
      <c r="F102" s="84"/>
      <c r="G102" s="118">
        <f>G103</f>
        <v>0</v>
      </c>
      <c r="H102" s="118">
        <f aca="true" t="shared" si="54" ref="H102:M102">H103</f>
        <v>0</v>
      </c>
      <c r="I102" s="118">
        <f t="shared" si="54"/>
        <v>0</v>
      </c>
      <c r="J102" s="118">
        <f t="shared" si="54"/>
        <v>0</v>
      </c>
      <c r="K102" s="118">
        <f t="shared" si="54"/>
        <v>0</v>
      </c>
      <c r="L102" s="118">
        <f t="shared" si="54"/>
        <v>0</v>
      </c>
      <c r="M102" s="118">
        <f t="shared" si="54"/>
        <v>0</v>
      </c>
      <c r="N102" s="118"/>
      <c r="O102" s="118"/>
    </row>
    <row r="103" spans="2:15" ht="11.25">
      <c r="B103" s="82">
        <v>7</v>
      </c>
      <c r="C103" s="82">
        <v>2</v>
      </c>
      <c r="D103" s="83" t="s">
        <v>275</v>
      </c>
      <c r="E103" s="6">
        <v>240</v>
      </c>
      <c r="F103" s="4">
        <v>220</v>
      </c>
      <c r="G103" s="124"/>
      <c r="H103" s="124"/>
      <c r="I103" s="124"/>
      <c r="J103" s="124"/>
      <c r="K103" s="124"/>
      <c r="L103" s="124"/>
      <c r="M103" s="124">
        <f>P301</f>
        <v>0</v>
      </c>
      <c r="N103" s="124"/>
      <c r="O103" s="124"/>
    </row>
    <row r="104" spans="2:15" ht="11.25">
      <c r="B104" s="77">
        <v>7</v>
      </c>
      <c r="C104" s="77">
        <v>2</v>
      </c>
      <c r="D104" s="83" t="s">
        <v>239</v>
      </c>
      <c r="E104" s="6">
        <v>110</v>
      </c>
      <c r="F104" s="4">
        <v>266</v>
      </c>
      <c r="G104" s="124"/>
      <c r="H104" s="124"/>
      <c r="I104" s="124"/>
      <c r="J104" s="124"/>
      <c r="K104" s="124"/>
      <c r="L104" s="124"/>
      <c r="M104" s="124">
        <v>1200</v>
      </c>
      <c r="N104" s="124"/>
      <c r="O104" s="124"/>
    </row>
    <row r="105" spans="2:15" s="149" customFormat="1" ht="11.25">
      <c r="B105" s="77">
        <v>7</v>
      </c>
      <c r="C105" s="77">
        <v>7</v>
      </c>
      <c r="D105" s="83"/>
      <c r="E105" s="81"/>
      <c r="F105" s="4"/>
      <c r="G105" s="118">
        <f>G106+G108+G110+G112</f>
        <v>96808</v>
      </c>
      <c r="H105" s="118">
        <f aca="true" t="shared" si="55" ref="H105:O105">H106+H108+H110+H112</f>
        <v>0</v>
      </c>
      <c r="I105" s="118">
        <f t="shared" si="55"/>
        <v>0</v>
      </c>
      <c r="J105" s="118">
        <f t="shared" si="55"/>
        <v>86060</v>
      </c>
      <c r="K105" s="118">
        <f t="shared" si="55"/>
        <v>0</v>
      </c>
      <c r="L105" s="118">
        <f t="shared" si="55"/>
        <v>0</v>
      </c>
      <c r="M105" s="118">
        <f t="shared" si="55"/>
        <v>89275</v>
      </c>
      <c r="N105" s="118">
        <f t="shared" si="55"/>
        <v>0</v>
      </c>
      <c r="O105" s="118">
        <f t="shared" si="55"/>
        <v>0</v>
      </c>
    </row>
    <row r="106" spans="2:15" s="151" customFormat="1" ht="10.5">
      <c r="B106" s="79">
        <v>7</v>
      </c>
      <c r="C106" s="79">
        <v>7</v>
      </c>
      <c r="D106" s="80" t="s">
        <v>251</v>
      </c>
      <c r="E106" s="85"/>
      <c r="F106" s="86"/>
      <c r="G106" s="121">
        <f>G107</f>
        <v>4590</v>
      </c>
      <c r="H106" s="121">
        <f aca="true" t="shared" si="56" ref="H106:O106">H107</f>
        <v>0</v>
      </c>
      <c r="I106" s="121">
        <f t="shared" si="56"/>
        <v>0</v>
      </c>
      <c r="J106" s="121">
        <f t="shared" si="56"/>
        <v>4590</v>
      </c>
      <c r="K106" s="121">
        <f t="shared" si="56"/>
        <v>0</v>
      </c>
      <c r="L106" s="121">
        <f t="shared" si="56"/>
        <v>0</v>
      </c>
      <c r="M106" s="121">
        <f t="shared" si="56"/>
        <v>0</v>
      </c>
      <c r="N106" s="121">
        <f t="shared" si="56"/>
        <v>0</v>
      </c>
      <c r="O106" s="121">
        <f t="shared" si="56"/>
        <v>0</v>
      </c>
    </row>
    <row r="107" spans="2:15" ht="11.25">
      <c r="B107" s="82">
        <v>7</v>
      </c>
      <c r="C107" s="82">
        <v>7</v>
      </c>
      <c r="D107" s="83" t="s">
        <v>251</v>
      </c>
      <c r="E107" s="6">
        <v>240</v>
      </c>
      <c r="F107" s="4">
        <v>300</v>
      </c>
      <c r="G107" s="124">
        <f>J305</f>
        <v>4590</v>
      </c>
      <c r="H107" s="124">
        <f aca="true" t="shared" si="57" ref="H107:O107">K305</f>
        <v>0</v>
      </c>
      <c r="I107" s="124">
        <f t="shared" si="57"/>
        <v>0</v>
      </c>
      <c r="J107" s="124">
        <f t="shared" si="57"/>
        <v>4590</v>
      </c>
      <c r="K107" s="124">
        <f t="shared" si="57"/>
        <v>0</v>
      </c>
      <c r="L107" s="124">
        <f t="shared" si="57"/>
        <v>0</v>
      </c>
      <c r="M107" s="124">
        <f t="shared" si="57"/>
        <v>0</v>
      </c>
      <c r="N107" s="124">
        <f t="shared" si="57"/>
        <v>0</v>
      </c>
      <c r="O107" s="124">
        <f t="shared" si="57"/>
        <v>0</v>
      </c>
    </row>
    <row r="108" spans="2:15" s="151" customFormat="1" ht="10.5">
      <c r="B108" s="79">
        <v>7</v>
      </c>
      <c r="C108" s="79">
        <v>7</v>
      </c>
      <c r="D108" s="80" t="s">
        <v>253</v>
      </c>
      <c r="E108" s="85"/>
      <c r="F108" s="86"/>
      <c r="G108" s="121">
        <f>G109</f>
        <v>92218</v>
      </c>
      <c r="H108" s="121">
        <f aca="true" t="shared" si="58" ref="H108:O108">H109</f>
        <v>0</v>
      </c>
      <c r="I108" s="121">
        <f t="shared" si="58"/>
        <v>0</v>
      </c>
      <c r="J108" s="121">
        <f t="shared" si="58"/>
        <v>81470</v>
      </c>
      <c r="K108" s="121">
        <f t="shared" si="58"/>
        <v>0</v>
      </c>
      <c r="L108" s="121">
        <f t="shared" si="58"/>
        <v>0</v>
      </c>
      <c r="M108" s="121">
        <f t="shared" si="58"/>
        <v>0</v>
      </c>
      <c r="N108" s="121">
        <f t="shared" si="58"/>
        <v>0</v>
      </c>
      <c r="O108" s="121">
        <f t="shared" si="58"/>
        <v>0</v>
      </c>
    </row>
    <row r="109" spans="2:15" ht="11.25">
      <c r="B109" s="82">
        <v>7</v>
      </c>
      <c r="C109" s="82">
        <v>7</v>
      </c>
      <c r="D109" s="83" t="s">
        <v>253</v>
      </c>
      <c r="E109" s="6">
        <v>240</v>
      </c>
      <c r="F109" s="4">
        <v>300</v>
      </c>
      <c r="G109" s="124">
        <f>J309</f>
        <v>92218</v>
      </c>
      <c r="H109" s="124">
        <f aca="true" t="shared" si="59" ref="H109:O109">K309</f>
        <v>0</v>
      </c>
      <c r="I109" s="124">
        <f t="shared" si="59"/>
        <v>0</v>
      </c>
      <c r="J109" s="124">
        <f t="shared" si="59"/>
        <v>81470</v>
      </c>
      <c r="K109" s="124">
        <f t="shared" si="59"/>
        <v>0</v>
      </c>
      <c r="L109" s="124">
        <f t="shared" si="59"/>
        <v>0</v>
      </c>
      <c r="M109" s="124">
        <f t="shared" si="59"/>
        <v>0</v>
      </c>
      <c r="N109" s="124">
        <f t="shared" si="59"/>
        <v>0</v>
      </c>
      <c r="O109" s="124">
        <f t="shared" si="59"/>
        <v>0</v>
      </c>
    </row>
    <row r="110" spans="2:15" s="151" customFormat="1" ht="10.5">
      <c r="B110" s="79">
        <v>7</v>
      </c>
      <c r="C110" s="79">
        <v>7</v>
      </c>
      <c r="D110" s="80" t="s">
        <v>254</v>
      </c>
      <c r="E110" s="85"/>
      <c r="F110" s="86"/>
      <c r="G110" s="121">
        <f>G111</f>
        <v>0</v>
      </c>
      <c r="H110" s="121">
        <f aca="true" t="shared" si="60" ref="H110:O110">H111</f>
        <v>0</v>
      </c>
      <c r="I110" s="121">
        <f t="shared" si="60"/>
        <v>0</v>
      </c>
      <c r="J110" s="121">
        <f t="shared" si="60"/>
        <v>0</v>
      </c>
      <c r="K110" s="121">
        <f t="shared" si="60"/>
        <v>0</v>
      </c>
      <c r="L110" s="121">
        <f t="shared" si="60"/>
        <v>0</v>
      </c>
      <c r="M110" s="121">
        <f t="shared" si="60"/>
        <v>4590</v>
      </c>
      <c r="N110" s="121">
        <f t="shared" si="60"/>
        <v>0</v>
      </c>
      <c r="O110" s="121">
        <f t="shared" si="60"/>
        <v>0</v>
      </c>
    </row>
    <row r="111" spans="2:15" ht="11.25">
      <c r="B111" s="82">
        <v>7</v>
      </c>
      <c r="C111" s="82">
        <v>7</v>
      </c>
      <c r="D111" s="83" t="s">
        <v>254</v>
      </c>
      <c r="E111" s="6">
        <v>240</v>
      </c>
      <c r="F111" s="4">
        <v>300</v>
      </c>
      <c r="G111" s="124"/>
      <c r="H111" s="124"/>
      <c r="I111" s="124"/>
      <c r="J111" s="124"/>
      <c r="K111" s="124"/>
      <c r="L111" s="124"/>
      <c r="M111" s="124">
        <f>P314</f>
        <v>4590</v>
      </c>
      <c r="N111" s="124"/>
      <c r="O111" s="124"/>
    </row>
    <row r="112" spans="2:15" s="151" customFormat="1" ht="10.5">
      <c r="B112" s="79">
        <v>7</v>
      </c>
      <c r="C112" s="79">
        <v>7</v>
      </c>
      <c r="D112" s="80" t="s">
        <v>255</v>
      </c>
      <c r="E112" s="85"/>
      <c r="F112" s="86"/>
      <c r="G112" s="121">
        <f>G113</f>
        <v>0</v>
      </c>
      <c r="H112" s="121">
        <f aca="true" t="shared" si="61" ref="H112:O112">H113</f>
        <v>0</v>
      </c>
      <c r="I112" s="121">
        <f t="shared" si="61"/>
        <v>0</v>
      </c>
      <c r="J112" s="121">
        <f t="shared" si="61"/>
        <v>0</v>
      </c>
      <c r="K112" s="121">
        <f t="shared" si="61"/>
        <v>0</v>
      </c>
      <c r="L112" s="121">
        <f t="shared" si="61"/>
        <v>0</v>
      </c>
      <c r="M112" s="121">
        <f t="shared" si="61"/>
        <v>84685</v>
      </c>
      <c r="N112" s="121">
        <f t="shared" si="61"/>
        <v>0</v>
      </c>
      <c r="O112" s="121">
        <f t="shared" si="61"/>
        <v>0</v>
      </c>
    </row>
    <row r="113" spans="2:15" ht="11.25">
      <c r="B113" s="82">
        <v>7</v>
      </c>
      <c r="C113" s="82">
        <v>7</v>
      </c>
      <c r="D113" s="83" t="s">
        <v>255</v>
      </c>
      <c r="E113" s="6">
        <v>240</v>
      </c>
      <c r="F113" s="4">
        <v>300</v>
      </c>
      <c r="G113" s="124"/>
      <c r="H113" s="124"/>
      <c r="I113" s="124"/>
      <c r="J113" s="124"/>
      <c r="K113" s="124"/>
      <c r="L113" s="124"/>
      <c r="M113" s="124">
        <f>P318</f>
        <v>84685</v>
      </c>
      <c r="N113" s="124"/>
      <c r="O113" s="124"/>
    </row>
    <row r="114" spans="4:15" ht="11.25">
      <c r="D114" s="98" t="s">
        <v>122</v>
      </c>
      <c r="F114" s="126"/>
      <c r="G114" s="350">
        <f>G35+G37</f>
        <v>22048338</v>
      </c>
      <c r="H114" s="127" t="s">
        <v>123</v>
      </c>
      <c r="I114" s="127" t="s">
        <v>123</v>
      </c>
      <c r="J114" s="350">
        <f>J35+J37</f>
        <v>14620116</v>
      </c>
      <c r="K114" s="127" t="s">
        <v>123</v>
      </c>
      <c r="L114" s="127" t="s">
        <v>123</v>
      </c>
      <c r="M114" s="350">
        <f>M35</f>
        <v>13355212</v>
      </c>
      <c r="N114" s="127" t="s">
        <v>123</v>
      </c>
      <c r="O114" s="127" t="s">
        <v>123</v>
      </c>
    </row>
    <row r="115" spans="6:15" ht="11.25">
      <c r="F115" s="98" t="s">
        <v>124</v>
      </c>
      <c r="G115" s="350">
        <f>G114</f>
        <v>22048338</v>
      </c>
      <c r="H115" s="127" t="s">
        <v>123</v>
      </c>
      <c r="I115" s="127" t="s">
        <v>123</v>
      </c>
      <c r="J115" s="350">
        <f>J114</f>
        <v>14620116</v>
      </c>
      <c r="K115" s="127" t="s">
        <v>123</v>
      </c>
      <c r="L115" s="127" t="s">
        <v>123</v>
      </c>
      <c r="M115" s="350">
        <f>M114</f>
        <v>13355212</v>
      </c>
      <c r="N115" s="127" t="s">
        <v>123</v>
      </c>
      <c r="O115" s="127" t="s">
        <v>123</v>
      </c>
    </row>
    <row r="116" spans="7:13" ht="11.25">
      <c r="G116" s="128"/>
      <c r="J116" s="128"/>
      <c r="M116" s="128"/>
    </row>
    <row r="117" spans="7:13" ht="11.25">
      <c r="G117" s="128"/>
      <c r="J117" s="128"/>
      <c r="M117" s="128"/>
    </row>
    <row r="118" spans="1:18" ht="11.25">
      <c r="A118" s="272" t="s">
        <v>125</v>
      </c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</row>
    <row r="120" spans="1:18" ht="22.5" customHeight="1">
      <c r="A120" s="273" t="s">
        <v>12</v>
      </c>
      <c r="B120" s="274"/>
      <c r="C120" s="275"/>
      <c r="D120" s="282" t="s">
        <v>13</v>
      </c>
      <c r="E120" s="269" t="s">
        <v>113</v>
      </c>
      <c r="F120" s="270"/>
      <c r="G120" s="270"/>
      <c r="H120" s="271"/>
      <c r="I120" s="263" t="s">
        <v>114</v>
      </c>
      <c r="J120" s="286" t="s">
        <v>115</v>
      </c>
      <c r="K120" s="286"/>
      <c r="L120" s="286"/>
      <c r="M120" s="286"/>
      <c r="N120" s="286"/>
      <c r="O120" s="286"/>
      <c r="P120" s="286"/>
      <c r="Q120" s="286"/>
      <c r="R120" s="286"/>
    </row>
    <row r="121" spans="1:18" ht="23.25" customHeight="1">
      <c r="A121" s="276"/>
      <c r="B121" s="277"/>
      <c r="C121" s="278"/>
      <c r="D121" s="283"/>
      <c r="E121" s="263" t="s">
        <v>116</v>
      </c>
      <c r="F121" s="263" t="s">
        <v>117</v>
      </c>
      <c r="G121" s="263" t="s">
        <v>118</v>
      </c>
      <c r="H121" s="263" t="s">
        <v>119</v>
      </c>
      <c r="I121" s="285"/>
      <c r="J121" s="265" t="s">
        <v>158</v>
      </c>
      <c r="K121" s="265"/>
      <c r="L121" s="265"/>
      <c r="M121" s="265" t="s">
        <v>159</v>
      </c>
      <c r="N121" s="265"/>
      <c r="O121" s="265"/>
      <c r="P121" s="265" t="s">
        <v>160</v>
      </c>
      <c r="Q121" s="265"/>
      <c r="R121" s="265"/>
    </row>
    <row r="122" spans="1:18" ht="75" customHeight="1">
      <c r="A122" s="279"/>
      <c r="B122" s="280"/>
      <c r="C122" s="281"/>
      <c r="D122" s="284"/>
      <c r="E122" s="264"/>
      <c r="F122" s="264"/>
      <c r="G122" s="264"/>
      <c r="H122" s="264"/>
      <c r="I122" s="264"/>
      <c r="J122" s="115" t="s">
        <v>120</v>
      </c>
      <c r="K122" s="115" t="s">
        <v>14</v>
      </c>
      <c r="L122" s="115" t="s">
        <v>121</v>
      </c>
      <c r="M122" s="115" t="s">
        <v>120</v>
      </c>
      <c r="N122" s="115" t="s">
        <v>14</v>
      </c>
      <c r="O122" s="115" t="s">
        <v>121</v>
      </c>
      <c r="P122" s="115" t="s">
        <v>120</v>
      </c>
      <c r="Q122" s="115" t="s">
        <v>14</v>
      </c>
      <c r="R122" s="115" t="s">
        <v>121</v>
      </c>
    </row>
    <row r="123" spans="1:18" ht="11.25">
      <c r="A123" s="266">
        <v>1</v>
      </c>
      <c r="B123" s="267"/>
      <c r="C123" s="268"/>
      <c r="D123" s="114">
        <f>A123+1</f>
        <v>2</v>
      </c>
      <c r="E123" s="114">
        <f>D123+1</f>
        <v>3</v>
      </c>
      <c r="F123" s="114">
        <f aca="true" t="shared" si="62" ref="F123:R123">E123+1</f>
        <v>4</v>
      </c>
      <c r="G123" s="114">
        <f t="shared" si="62"/>
        <v>5</v>
      </c>
      <c r="H123" s="114">
        <f t="shared" si="62"/>
        <v>6</v>
      </c>
      <c r="I123" s="114">
        <f t="shared" si="62"/>
        <v>7</v>
      </c>
      <c r="J123" s="114">
        <f t="shared" si="62"/>
        <v>8</v>
      </c>
      <c r="K123" s="114">
        <f t="shared" si="62"/>
        <v>9</v>
      </c>
      <c r="L123" s="114">
        <f t="shared" si="62"/>
        <v>10</v>
      </c>
      <c r="M123" s="114">
        <f t="shared" si="62"/>
        <v>11</v>
      </c>
      <c r="N123" s="114">
        <f t="shared" si="62"/>
        <v>12</v>
      </c>
      <c r="O123" s="114">
        <f t="shared" si="62"/>
        <v>13</v>
      </c>
      <c r="P123" s="114">
        <f t="shared" si="62"/>
        <v>14</v>
      </c>
      <c r="Q123" s="114">
        <f t="shared" si="62"/>
        <v>15</v>
      </c>
      <c r="R123" s="114">
        <f t="shared" si="62"/>
        <v>16</v>
      </c>
    </row>
    <row r="124" spans="1:18" ht="12.75" customHeight="1">
      <c r="A124" s="240" t="s">
        <v>94</v>
      </c>
      <c r="B124" s="241"/>
      <c r="C124" s="242"/>
      <c r="D124" s="16">
        <v>1</v>
      </c>
      <c r="E124" s="16">
        <v>7</v>
      </c>
      <c r="F124" s="23"/>
      <c r="G124" s="17"/>
      <c r="H124" s="17"/>
      <c r="I124" s="17"/>
      <c r="J124" s="130">
        <f aca="true" t="shared" si="63" ref="J124:R124">J176+J302+J125</f>
        <v>16644038</v>
      </c>
      <c r="K124" s="130">
        <f t="shared" si="63"/>
        <v>0</v>
      </c>
      <c r="L124" s="130">
        <f t="shared" si="63"/>
        <v>0</v>
      </c>
      <c r="M124" s="130">
        <f t="shared" si="63"/>
        <v>14584516</v>
      </c>
      <c r="N124" s="130">
        <f t="shared" si="63"/>
        <v>0</v>
      </c>
      <c r="O124" s="130">
        <f t="shared" si="63"/>
        <v>0</v>
      </c>
      <c r="P124" s="130">
        <f t="shared" si="63"/>
        <v>13354012</v>
      </c>
      <c r="Q124" s="130">
        <f t="shared" si="63"/>
        <v>0</v>
      </c>
      <c r="R124" s="130">
        <f t="shared" si="63"/>
        <v>0</v>
      </c>
    </row>
    <row r="125" spans="1:18" ht="12.75" customHeight="1">
      <c r="A125" s="240" t="s">
        <v>263</v>
      </c>
      <c r="B125" s="241"/>
      <c r="C125" s="242"/>
      <c r="D125" s="16">
        <f>D124+1</f>
        <v>2</v>
      </c>
      <c r="E125" s="16">
        <v>7</v>
      </c>
      <c r="F125" s="23">
        <v>1</v>
      </c>
      <c r="G125" s="17"/>
      <c r="H125" s="17"/>
      <c r="I125" s="17"/>
      <c r="J125" s="130">
        <f aca="true" t="shared" si="64" ref="J125:R125">J131+J158</f>
        <v>3350567</v>
      </c>
      <c r="K125" s="130">
        <f t="shared" si="64"/>
        <v>0</v>
      </c>
      <c r="L125" s="130">
        <f t="shared" si="64"/>
        <v>0</v>
      </c>
      <c r="M125" s="130">
        <f t="shared" si="64"/>
        <v>3160393</v>
      </c>
      <c r="N125" s="130">
        <f t="shared" si="64"/>
        <v>0</v>
      </c>
      <c r="O125" s="130">
        <f t="shared" si="64"/>
        <v>0</v>
      </c>
      <c r="P125" s="130">
        <f t="shared" si="64"/>
        <v>3290703</v>
      </c>
      <c r="Q125" s="130">
        <f t="shared" si="64"/>
        <v>0</v>
      </c>
      <c r="R125" s="130">
        <f t="shared" si="64"/>
        <v>0</v>
      </c>
    </row>
    <row r="126" spans="1:18" ht="30" customHeight="1">
      <c r="A126" s="222" t="s">
        <v>283</v>
      </c>
      <c r="B126" s="223"/>
      <c r="C126" s="224"/>
      <c r="D126" s="131">
        <v>3</v>
      </c>
      <c r="E126" s="131">
        <v>1</v>
      </c>
      <c r="F126" s="131">
        <v>13</v>
      </c>
      <c r="G126" s="132" t="s">
        <v>144</v>
      </c>
      <c r="H126" s="141"/>
      <c r="I126" s="141"/>
      <c r="J126" s="193"/>
      <c r="K126" s="193">
        <v>0</v>
      </c>
      <c r="L126" s="193">
        <v>0</v>
      </c>
      <c r="M126" s="193"/>
      <c r="N126" s="193">
        <v>0</v>
      </c>
      <c r="O126" s="193">
        <v>0</v>
      </c>
      <c r="P126" s="193"/>
      <c r="Q126" s="193">
        <v>0</v>
      </c>
      <c r="R126" s="193">
        <v>0</v>
      </c>
    </row>
    <row r="127" spans="1:18" ht="28.5" customHeight="1">
      <c r="A127" s="225" t="s">
        <v>143</v>
      </c>
      <c r="B127" s="226"/>
      <c r="C127" s="227"/>
      <c r="D127" s="16">
        <v>4</v>
      </c>
      <c r="E127" s="16">
        <v>1</v>
      </c>
      <c r="F127" s="23">
        <v>13</v>
      </c>
      <c r="G127" s="17">
        <v>9900070870</v>
      </c>
      <c r="H127" s="17"/>
      <c r="I127" s="17"/>
      <c r="J127" s="130"/>
      <c r="K127" s="130">
        <v>0</v>
      </c>
      <c r="L127" s="130">
        <v>0</v>
      </c>
      <c r="M127" s="130"/>
      <c r="N127" s="130">
        <v>0</v>
      </c>
      <c r="O127" s="130">
        <v>0</v>
      </c>
      <c r="P127" s="130"/>
      <c r="Q127" s="130">
        <v>0</v>
      </c>
      <c r="R127" s="130">
        <v>0</v>
      </c>
    </row>
    <row r="128" spans="1:18" ht="28.5" customHeight="1">
      <c r="A128" s="228" t="s">
        <v>15</v>
      </c>
      <c r="B128" s="229"/>
      <c r="C128" s="230"/>
      <c r="D128" s="16">
        <v>5</v>
      </c>
      <c r="E128" s="82">
        <v>1</v>
      </c>
      <c r="F128" s="77">
        <v>13</v>
      </c>
      <c r="G128" s="78" t="s">
        <v>284</v>
      </c>
      <c r="H128" s="154">
        <v>110</v>
      </c>
      <c r="I128" s="154">
        <v>210</v>
      </c>
      <c r="J128" s="130">
        <f>J129+J130</f>
        <v>47400</v>
      </c>
      <c r="K128" s="130">
        <v>0</v>
      </c>
      <c r="L128" s="130">
        <v>0</v>
      </c>
      <c r="M128" s="130">
        <f>M129+M130</f>
        <v>35600</v>
      </c>
      <c r="N128" s="130">
        <v>0</v>
      </c>
      <c r="O128" s="130">
        <v>0</v>
      </c>
      <c r="P128" s="130">
        <f>P129+P130</f>
        <v>37200</v>
      </c>
      <c r="Q128" s="130">
        <v>0</v>
      </c>
      <c r="R128" s="130">
        <v>0</v>
      </c>
    </row>
    <row r="129" spans="1:18" ht="20.25" customHeight="1">
      <c r="A129" s="231" t="s">
        <v>301</v>
      </c>
      <c r="B129" s="232"/>
      <c r="C129" s="233"/>
      <c r="D129" s="16">
        <v>6</v>
      </c>
      <c r="E129" s="82">
        <v>1</v>
      </c>
      <c r="F129" s="82">
        <v>13</v>
      </c>
      <c r="G129" s="83" t="s">
        <v>284</v>
      </c>
      <c r="H129" s="125">
        <v>111</v>
      </c>
      <c r="I129" s="125">
        <v>211</v>
      </c>
      <c r="J129" s="129">
        <f>'Молод.спец21'!G15</f>
        <v>36406</v>
      </c>
      <c r="K129" s="130">
        <v>0</v>
      </c>
      <c r="L129" s="130">
        <v>0</v>
      </c>
      <c r="M129" s="129">
        <f>'Молод.спец22'!G15</f>
        <v>27343</v>
      </c>
      <c r="N129" s="130">
        <v>0</v>
      </c>
      <c r="O129" s="130">
        <v>0</v>
      </c>
      <c r="P129" s="129">
        <f>'Молод.спец23)'!G15</f>
        <v>28571</v>
      </c>
      <c r="Q129" s="130">
        <v>0</v>
      </c>
      <c r="R129" s="130">
        <v>0</v>
      </c>
    </row>
    <row r="130" spans="1:18" ht="20.25" customHeight="1">
      <c r="A130" s="231" t="s">
        <v>17</v>
      </c>
      <c r="B130" s="232"/>
      <c r="C130" s="233"/>
      <c r="D130" s="16">
        <v>7</v>
      </c>
      <c r="E130" s="82">
        <v>1</v>
      </c>
      <c r="F130" s="82">
        <v>13</v>
      </c>
      <c r="G130" s="83" t="s">
        <v>284</v>
      </c>
      <c r="H130" s="125">
        <v>119</v>
      </c>
      <c r="I130" s="125">
        <v>213</v>
      </c>
      <c r="J130" s="129">
        <f>'Молод.спец21'!G27</f>
        <v>10994</v>
      </c>
      <c r="K130" s="130">
        <v>0</v>
      </c>
      <c r="L130" s="130">
        <v>0</v>
      </c>
      <c r="M130" s="129">
        <f>'Молод.спец22'!G25</f>
        <v>8257</v>
      </c>
      <c r="N130" s="130">
        <v>0</v>
      </c>
      <c r="O130" s="130">
        <v>0</v>
      </c>
      <c r="P130" s="129">
        <f>'Молод.спец23)'!G27</f>
        <v>8629</v>
      </c>
      <c r="Q130" s="130">
        <v>0</v>
      </c>
      <c r="R130" s="130">
        <v>0</v>
      </c>
    </row>
    <row r="131" spans="1:18" ht="39" customHeight="1">
      <c r="A131" s="243" t="s">
        <v>247</v>
      </c>
      <c r="B131" s="244"/>
      <c r="C131" s="245"/>
      <c r="D131" s="131">
        <v>8</v>
      </c>
      <c r="E131" s="131">
        <v>7</v>
      </c>
      <c r="F131" s="170">
        <v>1</v>
      </c>
      <c r="G131" s="132" t="s">
        <v>93</v>
      </c>
      <c r="H131" s="141"/>
      <c r="I131" s="141"/>
      <c r="J131" s="135">
        <f>J132</f>
        <v>3350567</v>
      </c>
      <c r="K131" s="135">
        <f aca="true" t="shared" si="65" ref="K131:R131">K132</f>
        <v>0</v>
      </c>
      <c r="L131" s="135">
        <f t="shared" si="65"/>
        <v>0</v>
      </c>
      <c r="M131" s="135">
        <f t="shared" si="65"/>
        <v>3160393</v>
      </c>
      <c r="N131" s="135">
        <f t="shared" si="65"/>
        <v>0</v>
      </c>
      <c r="O131" s="135">
        <f t="shared" si="65"/>
        <v>0</v>
      </c>
      <c r="P131" s="135">
        <f t="shared" si="65"/>
        <v>0</v>
      </c>
      <c r="Q131" s="135">
        <f t="shared" si="65"/>
        <v>0</v>
      </c>
      <c r="R131" s="135">
        <f t="shared" si="65"/>
        <v>0</v>
      </c>
    </row>
    <row r="132" spans="1:18" ht="18" customHeight="1">
      <c r="A132" s="240" t="s">
        <v>264</v>
      </c>
      <c r="B132" s="241"/>
      <c r="C132" s="242"/>
      <c r="D132" s="16">
        <f aca="true" t="shared" si="66" ref="D132:D175">D131+1</f>
        <v>9</v>
      </c>
      <c r="E132" s="16">
        <v>7</v>
      </c>
      <c r="F132" s="23">
        <v>1</v>
      </c>
      <c r="G132" s="171">
        <v>110100000</v>
      </c>
      <c r="H132" s="17"/>
      <c r="I132" s="17"/>
      <c r="J132" s="136">
        <f>J133+J140+J149</f>
        <v>3350567</v>
      </c>
      <c r="K132" s="136">
        <f aca="true" t="shared" si="67" ref="K132:R132">K133+K140+K149</f>
        <v>0</v>
      </c>
      <c r="L132" s="136">
        <f t="shared" si="67"/>
        <v>0</v>
      </c>
      <c r="M132" s="136">
        <f t="shared" si="67"/>
        <v>3160393</v>
      </c>
      <c r="N132" s="136">
        <f t="shared" si="67"/>
        <v>0</v>
      </c>
      <c r="O132" s="136">
        <f t="shared" si="67"/>
        <v>0</v>
      </c>
      <c r="P132" s="136">
        <f t="shared" si="67"/>
        <v>0</v>
      </c>
      <c r="Q132" s="136">
        <f t="shared" si="67"/>
        <v>0</v>
      </c>
      <c r="R132" s="136">
        <f t="shared" si="67"/>
        <v>0</v>
      </c>
    </row>
    <row r="133" spans="1:18" ht="29.25" customHeight="1">
      <c r="A133" s="246" t="s">
        <v>265</v>
      </c>
      <c r="B133" s="247"/>
      <c r="C133" s="248"/>
      <c r="D133" s="23">
        <f t="shared" si="66"/>
        <v>10</v>
      </c>
      <c r="E133" s="23">
        <v>7</v>
      </c>
      <c r="F133" s="23">
        <v>1</v>
      </c>
      <c r="G133" s="172">
        <v>110100151</v>
      </c>
      <c r="H133" s="173"/>
      <c r="I133" s="173"/>
      <c r="J133" s="187">
        <f>J134+J137</f>
        <v>188394</v>
      </c>
      <c r="K133" s="137">
        <f aca="true" t="shared" si="68" ref="K133:R133">K134+K137</f>
        <v>0</v>
      </c>
      <c r="L133" s="137">
        <f t="shared" si="68"/>
        <v>0</v>
      </c>
      <c r="M133" s="137">
        <f t="shared" si="68"/>
        <v>306070</v>
      </c>
      <c r="N133" s="137">
        <f t="shared" si="68"/>
        <v>0</v>
      </c>
      <c r="O133" s="137">
        <f t="shared" si="68"/>
        <v>0</v>
      </c>
      <c r="P133" s="137">
        <f t="shared" si="68"/>
        <v>0</v>
      </c>
      <c r="Q133" s="137">
        <f t="shared" si="68"/>
        <v>0</v>
      </c>
      <c r="R133" s="137">
        <f t="shared" si="68"/>
        <v>0</v>
      </c>
    </row>
    <row r="134" spans="1:18" ht="20.25" customHeight="1">
      <c r="A134" s="234" t="s">
        <v>15</v>
      </c>
      <c r="B134" s="235"/>
      <c r="C134" s="236"/>
      <c r="D134" s="16">
        <f t="shared" si="66"/>
        <v>11</v>
      </c>
      <c r="E134" s="16">
        <v>7</v>
      </c>
      <c r="F134" s="23">
        <v>1</v>
      </c>
      <c r="G134" s="171">
        <v>110100151</v>
      </c>
      <c r="H134" s="17">
        <v>110</v>
      </c>
      <c r="I134" s="17">
        <v>210</v>
      </c>
      <c r="J134" s="188">
        <f>J135+J136</f>
        <v>167756</v>
      </c>
      <c r="K134" s="136">
        <f aca="true" t="shared" si="69" ref="K134:R134">K135+K136</f>
        <v>0</v>
      </c>
      <c r="L134" s="136">
        <f t="shared" si="69"/>
        <v>0</v>
      </c>
      <c r="M134" s="136">
        <f t="shared" si="69"/>
        <v>306070</v>
      </c>
      <c r="N134" s="136">
        <f t="shared" si="69"/>
        <v>0</v>
      </c>
      <c r="O134" s="136">
        <f t="shared" si="69"/>
        <v>0</v>
      </c>
      <c r="P134" s="136">
        <f t="shared" si="69"/>
        <v>0</v>
      </c>
      <c r="Q134" s="136">
        <f t="shared" si="69"/>
        <v>0</v>
      </c>
      <c r="R134" s="136">
        <f t="shared" si="69"/>
        <v>0</v>
      </c>
    </row>
    <row r="135" spans="1:18" ht="12.75" customHeight="1">
      <c r="A135" s="231" t="s">
        <v>16</v>
      </c>
      <c r="B135" s="232"/>
      <c r="C135" s="233"/>
      <c r="D135" s="169">
        <f t="shared" si="66"/>
        <v>12</v>
      </c>
      <c r="E135" s="169">
        <v>7</v>
      </c>
      <c r="F135" s="174">
        <v>1</v>
      </c>
      <c r="G135" s="175">
        <v>110100151</v>
      </c>
      <c r="H135" s="176">
        <v>111</v>
      </c>
      <c r="I135" s="176">
        <v>211</v>
      </c>
      <c r="J135" s="189">
        <f>дошк21!D16</f>
        <v>128845</v>
      </c>
      <c r="K135" s="138"/>
      <c r="L135" s="138"/>
      <c r="M135" s="189">
        <f>дошк22!D16</f>
        <v>235075</v>
      </c>
      <c r="N135" s="138"/>
      <c r="O135" s="138"/>
      <c r="P135" s="138"/>
      <c r="Q135" s="138"/>
      <c r="R135" s="138"/>
    </row>
    <row r="136" spans="1:18" ht="22.5" customHeight="1">
      <c r="A136" s="231" t="s">
        <v>17</v>
      </c>
      <c r="B136" s="232"/>
      <c r="C136" s="233"/>
      <c r="D136" s="169">
        <f t="shared" si="66"/>
        <v>13</v>
      </c>
      <c r="E136" s="169">
        <v>7</v>
      </c>
      <c r="F136" s="174">
        <v>1</v>
      </c>
      <c r="G136" s="175">
        <v>110100151</v>
      </c>
      <c r="H136" s="176">
        <v>119</v>
      </c>
      <c r="I136" s="176">
        <v>213</v>
      </c>
      <c r="J136" s="189">
        <f>дошк21!D37</f>
        <v>38911</v>
      </c>
      <c r="K136" s="138"/>
      <c r="L136" s="138"/>
      <c r="M136" s="189">
        <f>дошк22!D37</f>
        <v>70995</v>
      </c>
      <c r="N136" s="138"/>
      <c r="O136" s="138"/>
      <c r="P136" s="138"/>
      <c r="Q136" s="138"/>
      <c r="R136" s="138"/>
    </row>
    <row r="137" spans="1:18" ht="19.5" customHeight="1">
      <c r="A137" s="240" t="s">
        <v>31</v>
      </c>
      <c r="B137" s="241"/>
      <c r="C137" s="242"/>
      <c r="D137" s="16">
        <f t="shared" si="66"/>
        <v>14</v>
      </c>
      <c r="E137" s="16">
        <v>7</v>
      </c>
      <c r="F137" s="16">
        <v>1</v>
      </c>
      <c r="G137" s="171">
        <v>110100151</v>
      </c>
      <c r="H137" s="17">
        <v>240</v>
      </c>
      <c r="I137" s="17">
        <v>300</v>
      </c>
      <c r="J137" s="188">
        <f>J138</f>
        <v>20638</v>
      </c>
      <c r="K137" s="136">
        <f aca="true" t="shared" si="70" ref="K137:R138">K138</f>
        <v>0</v>
      </c>
      <c r="L137" s="136">
        <f t="shared" si="70"/>
        <v>0</v>
      </c>
      <c r="M137" s="188">
        <f t="shared" si="70"/>
        <v>0</v>
      </c>
      <c r="N137" s="136">
        <f t="shared" si="70"/>
        <v>0</v>
      </c>
      <c r="O137" s="136">
        <f t="shared" si="70"/>
        <v>0</v>
      </c>
      <c r="P137" s="136">
        <f t="shared" si="70"/>
        <v>0</v>
      </c>
      <c r="Q137" s="136">
        <f t="shared" si="70"/>
        <v>0</v>
      </c>
      <c r="R137" s="136">
        <f t="shared" si="70"/>
        <v>0</v>
      </c>
    </row>
    <row r="138" spans="1:18" ht="22.5" customHeight="1">
      <c r="A138" s="231" t="s">
        <v>33</v>
      </c>
      <c r="B138" s="232"/>
      <c r="C138" s="233"/>
      <c r="D138" s="169">
        <f t="shared" si="66"/>
        <v>15</v>
      </c>
      <c r="E138" s="169">
        <v>7</v>
      </c>
      <c r="F138" s="174">
        <v>1</v>
      </c>
      <c r="G138" s="175">
        <v>110100151</v>
      </c>
      <c r="H138" s="176">
        <v>244</v>
      </c>
      <c r="I138" s="176">
        <v>340</v>
      </c>
      <c r="J138" s="189">
        <f>J139</f>
        <v>20638</v>
      </c>
      <c r="K138" s="138">
        <f t="shared" si="70"/>
        <v>0</v>
      </c>
      <c r="L138" s="138">
        <f t="shared" si="70"/>
        <v>0</v>
      </c>
      <c r="M138" s="189">
        <f t="shared" si="70"/>
        <v>0</v>
      </c>
      <c r="N138" s="138">
        <f t="shared" si="70"/>
        <v>0</v>
      </c>
      <c r="O138" s="138">
        <f t="shared" si="70"/>
        <v>0</v>
      </c>
      <c r="P138" s="138">
        <f t="shared" si="70"/>
        <v>0</v>
      </c>
      <c r="Q138" s="138">
        <f t="shared" si="70"/>
        <v>0</v>
      </c>
      <c r="R138" s="138">
        <f t="shared" si="70"/>
        <v>0</v>
      </c>
    </row>
    <row r="139" spans="1:18" ht="30.75" customHeight="1">
      <c r="A139" s="231" t="s">
        <v>156</v>
      </c>
      <c r="B139" s="232"/>
      <c r="C139" s="233"/>
      <c r="D139" s="169">
        <f t="shared" si="66"/>
        <v>16</v>
      </c>
      <c r="E139" s="169">
        <v>7</v>
      </c>
      <c r="F139" s="174">
        <v>1</v>
      </c>
      <c r="G139" s="175">
        <v>110100151</v>
      </c>
      <c r="H139" s="176">
        <v>244</v>
      </c>
      <c r="I139" s="176">
        <v>346</v>
      </c>
      <c r="J139" s="189">
        <f>дошк21!D72</f>
        <v>20638</v>
      </c>
      <c r="K139" s="138"/>
      <c r="L139" s="138"/>
      <c r="M139" s="189"/>
      <c r="N139" s="138"/>
      <c r="O139" s="138"/>
      <c r="P139" s="138"/>
      <c r="Q139" s="138"/>
      <c r="R139" s="138"/>
    </row>
    <row r="140" spans="1:18" ht="20.25" customHeight="1">
      <c r="A140" s="246" t="s">
        <v>266</v>
      </c>
      <c r="B140" s="247"/>
      <c r="C140" s="248"/>
      <c r="D140" s="23">
        <f t="shared" si="66"/>
        <v>17</v>
      </c>
      <c r="E140" s="23">
        <v>7</v>
      </c>
      <c r="F140" s="23">
        <v>1</v>
      </c>
      <c r="G140" s="172">
        <v>110100155</v>
      </c>
      <c r="H140" s="173"/>
      <c r="I140" s="173"/>
      <c r="J140" s="187">
        <f>J141</f>
        <v>693023</v>
      </c>
      <c r="K140" s="137">
        <f aca="true" t="shared" si="71" ref="K140:R142">K141</f>
        <v>0</v>
      </c>
      <c r="L140" s="137">
        <f t="shared" si="71"/>
        <v>0</v>
      </c>
      <c r="M140" s="187">
        <f t="shared" si="71"/>
        <v>720743</v>
      </c>
      <c r="N140" s="137">
        <f t="shared" si="71"/>
        <v>0</v>
      </c>
      <c r="O140" s="137">
        <f t="shared" si="71"/>
        <v>0</v>
      </c>
      <c r="P140" s="137">
        <f t="shared" si="71"/>
        <v>0</v>
      </c>
      <c r="Q140" s="137">
        <f t="shared" si="71"/>
        <v>0</v>
      </c>
      <c r="R140" s="137">
        <f t="shared" si="71"/>
        <v>0</v>
      </c>
    </row>
    <row r="141" spans="1:18" ht="22.5" customHeight="1">
      <c r="A141" s="240" t="s">
        <v>31</v>
      </c>
      <c r="B141" s="241"/>
      <c r="C141" s="242"/>
      <c r="D141" s="16">
        <f t="shared" si="66"/>
        <v>18</v>
      </c>
      <c r="E141" s="16">
        <v>7</v>
      </c>
      <c r="F141" s="23">
        <v>1</v>
      </c>
      <c r="G141" s="171">
        <v>110100155</v>
      </c>
      <c r="H141" s="17">
        <v>240</v>
      </c>
      <c r="I141" s="17">
        <v>300</v>
      </c>
      <c r="J141" s="188">
        <f>J142</f>
        <v>693023</v>
      </c>
      <c r="K141" s="136">
        <f t="shared" si="71"/>
        <v>0</v>
      </c>
      <c r="L141" s="136">
        <f t="shared" si="71"/>
        <v>0</v>
      </c>
      <c r="M141" s="136">
        <f t="shared" si="71"/>
        <v>720743</v>
      </c>
      <c r="N141" s="136">
        <f t="shared" si="71"/>
        <v>0</v>
      </c>
      <c r="O141" s="136">
        <f t="shared" si="71"/>
        <v>0</v>
      </c>
      <c r="P141" s="136">
        <f t="shared" si="71"/>
        <v>0</v>
      </c>
      <c r="Q141" s="136">
        <f t="shared" si="71"/>
        <v>0</v>
      </c>
      <c r="R141" s="136">
        <f t="shared" si="71"/>
        <v>0</v>
      </c>
    </row>
    <row r="142" spans="1:18" ht="20.25" customHeight="1">
      <c r="A142" s="231" t="s">
        <v>33</v>
      </c>
      <c r="B142" s="232"/>
      <c r="C142" s="233"/>
      <c r="D142" s="169">
        <f t="shared" si="66"/>
        <v>19</v>
      </c>
      <c r="E142" s="169">
        <v>7</v>
      </c>
      <c r="F142" s="174">
        <v>1</v>
      </c>
      <c r="G142" s="175">
        <v>110100155</v>
      </c>
      <c r="H142" s="176">
        <v>244</v>
      </c>
      <c r="I142" s="176">
        <v>340</v>
      </c>
      <c r="J142" s="189">
        <f>J143</f>
        <v>693023</v>
      </c>
      <c r="K142" s="138">
        <f t="shared" si="71"/>
        <v>0</v>
      </c>
      <c r="L142" s="138">
        <f t="shared" si="71"/>
        <v>0</v>
      </c>
      <c r="M142" s="138">
        <f t="shared" si="71"/>
        <v>720743</v>
      </c>
      <c r="N142" s="138">
        <f t="shared" si="71"/>
        <v>0</v>
      </c>
      <c r="O142" s="138">
        <f t="shared" si="71"/>
        <v>0</v>
      </c>
      <c r="P142" s="138">
        <f t="shared" si="71"/>
        <v>0</v>
      </c>
      <c r="Q142" s="138">
        <f t="shared" si="71"/>
        <v>0</v>
      </c>
      <c r="R142" s="138">
        <f t="shared" si="71"/>
        <v>0</v>
      </c>
    </row>
    <row r="143" spans="1:18" ht="21" customHeight="1">
      <c r="A143" s="231" t="s">
        <v>127</v>
      </c>
      <c r="B143" s="232"/>
      <c r="C143" s="233"/>
      <c r="D143" s="169">
        <f t="shared" si="66"/>
        <v>20</v>
      </c>
      <c r="E143" s="169">
        <v>7</v>
      </c>
      <c r="F143" s="174">
        <v>1</v>
      </c>
      <c r="G143" s="175">
        <v>110100155</v>
      </c>
      <c r="H143" s="176">
        <v>244</v>
      </c>
      <c r="I143" s="176">
        <v>342</v>
      </c>
      <c r="J143" s="189">
        <f>дошк21!D61</f>
        <v>693023</v>
      </c>
      <c r="K143" s="138"/>
      <c r="L143" s="138"/>
      <c r="M143" s="138">
        <f>дошк22!D46</f>
        <v>720743</v>
      </c>
      <c r="N143" s="138"/>
      <c r="O143" s="138"/>
      <c r="P143" s="138"/>
      <c r="Q143" s="138"/>
      <c r="R143" s="138"/>
    </row>
    <row r="144" spans="1:18" ht="45.75" customHeight="1">
      <c r="A144" s="301" t="s">
        <v>302</v>
      </c>
      <c r="B144" s="302"/>
      <c r="C144" s="303"/>
      <c r="D144" s="169">
        <v>21</v>
      </c>
      <c r="E144" s="169">
        <v>7</v>
      </c>
      <c r="F144" s="174">
        <v>1</v>
      </c>
      <c r="G144" s="175">
        <v>110122040</v>
      </c>
      <c r="H144" s="176">
        <v>400</v>
      </c>
      <c r="I144" s="176"/>
      <c r="J144" s="187">
        <f>J147+J145</f>
        <v>5656900</v>
      </c>
      <c r="K144" s="138"/>
      <c r="L144" s="138"/>
      <c r="M144" s="138"/>
      <c r="N144" s="138"/>
      <c r="O144" s="138"/>
      <c r="P144" s="138"/>
      <c r="Q144" s="138"/>
      <c r="R144" s="138"/>
    </row>
    <row r="145" spans="1:18" ht="21" customHeight="1">
      <c r="A145" s="231" t="s">
        <v>33</v>
      </c>
      <c r="B145" s="232"/>
      <c r="C145" s="233"/>
      <c r="D145" s="169">
        <v>22</v>
      </c>
      <c r="E145" s="169">
        <v>7</v>
      </c>
      <c r="F145" s="174">
        <v>1</v>
      </c>
      <c r="G145" s="175">
        <v>110122040</v>
      </c>
      <c r="H145" s="176">
        <v>410</v>
      </c>
      <c r="I145" s="176">
        <v>220</v>
      </c>
      <c r="J145" s="188">
        <f>J146</f>
        <v>1113100</v>
      </c>
      <c r="K145" s="138"/>
      <c r="L145" s="138"/>
      <c r="M145" s="138"/>
      <c r="N145" s="138"/>
      <c r="O145" s="138"/>
      <c r="P145" s="138"/>
      <c r="Q145" s="138"/>
      <c r="R145" s="138"/>
    </row>
    <row r="146" spans="1:18" ht="21" customHeight="1">
      <c r="A146" s="249" t="s">
        <v>29</v>
      </c>
      <c r="B146" s="250"/>
      <c r="C146" s="251"/>
      <c r="D146" s="169">
        <v>23</v>
      </c>
      <c r="E146" s="169">
        <v>7</v>
      </c>
      <c r="F146" s="174">
        <v>1</v>
      </c>
      <c r="G146" s="175">
        <v>110122040</v>
      </c>
      <c r="H146" s="176">
        <v>414</v>
      </c>
      <c r="I146" s="176">
        <v>226</v>
      </c>
      <c r="J146" s="189">
        <f>дошк21!G47</f>
        <v>1113100</v>
      </c>
      <c r="K146" s="138"/>
      <c r="L146" s="138"/>
      <c r="M146" s="138"/>
      <c r="N146" s="138"/>
      <c r="O146" s="138"/>
      <c r="P146" s="138"/>
      <c r="Q146" s="138"/>
      <c r="R146" s="138"/>
    </row>
    <row r="147" spans="1:18" ht="21" customHeight="1">
      <c r="A147" s="234" t="s">
        <v>31</v>
      </c>
      <c r="B147" s="235"/>
      <c r="C147" s="236"/>
      <c r="D147" s="169">
        <v>24</v>
      </c>
      <c r="E147" s="169">
        <v>7</v>
      </c>
      <c r="F147" s="174">
        <v>1</v>
      </c>
      <c r="G147" s="175">
        <v>110122040</v>
      </c>
      <c r="H147" s="176">
        <v>414</v>
      </c>
      <c r="I147" s="176">
        <v>300</v>
      </c>
      <c r="J147" s="188">
        <f>J148</f>
        <v>4543800</v>
      </c>
      <c r="K147" s="138"/>
      <c r="L147" s="138"/>
      <c r="M147" s="138"/>
      <c r="N147" s="138"/>
      <c r="O147" s="138"/>
      <c r="P147" s="138"/>
      <c r="Q147" s="138"/>
      <c r="R147" s="138"/>
    </row>
    <row r="148" spans="1:18" ht="21" customHeight="1">
      <c r="A148" s="231" t="s">
        <v>32</v>
      </c>
      <c r="B148" s="232"/>
      <c r="C148" s="233"/>
      <c r="D148" s="169">
        <v>25</v>
      </c>
      <c r="E148" s="169">
        <v>7</v>
      </c>
      <c r="F148" s="174">
        <v>1</v>
      </c>
      <c r="G148" s="175">
        <v>110122040</v>
      </c>
      <c r="H148" s="176">
        <v>414</v>
      </c>
      <c r="I148" s="176">
        <v>310</v>
      </c>
      <c r="J148" s="189">
        <f>дошк21!G54</f>
        <v>4543800</v>
      </c>
      <c r="K148" s="138"/>
      <c r="L148" s="138"/>
      <c r="M148" s="138"/>
      <c r="N148" s="138"/>
      <c r="O148" s="138"/>
      <c r="P148" s="138"/>
      <c r="Q148" s="138"/>
      <c r="R148" s="138"/>
    </row>
    <row r="149" spans="1:18" ht="66.75" customHeight="1">
      <c r="A149" s="228" t="s">
        <v>271</v>
      </c>
      <c r="B149" s="229"/>
      <c r="C149" s="230"/>
      <c r="D149" s="23">
        <v>26</v>
      </c>
      <c r="E149" s="23">
        <v>7</v>
      </c>
      <c r="F149" s="23">
        <v>1</v>
      </c>
      <c r="G149" s="172">
        <v>110171490</v>
      </c>
      <c r="H149" s="173"/>
      <c r="I149" s="173"/>
      <c r="J149" s="187">
        <f>J150+J154</f>
        <v>2469150</v>
      </c>
      <c r="K149" s="137">
        <f aca="true" t="shared" si="72" ref="K149:R149">K150+K154</f>
        <v>0</v>
      </c>
      <c r="L149" s="137">
        <f t="shared" si="72"/>
        <v>0</v>
      </c>
      <c r="M149" s="137">
        <f t="shared" si="72"/>
        <v>2133580</v>
      </c>
      <c r="N149" s="137">
        <f t="shared" si="72"/>
        <v>0</v>
      </c>
      <c r="O149" s="137">
        <f t="shared" si="72"/>
        <v>0</v>
      </c>
      <c r="P149" s="137">
        <f t="shared" si="72"/>
        <v>0</v>
      </c>
      <c r="Q149" s="137">
        <f t="shared" si="72"/>
        <v>0</v>
      </c>
      <c r="R149" s="137">
        <f t="shared" si="72"/>
        <v>0</v>
      </c>
    </row>
    <row r="150" spans="1:18" s="149" customFormat="1" ht="42" customHeight="1">
      <c r="A150" s="234" t="s">
        <v>219</v>
      </c>
      <c r="B150" s="235"/>
      <c r="C150" s="236"/>
      <c r="D150" s="16">
        <f t="shared" si="66"/>
        <v>27</v>
      </c>
      <c r="E150" s="16">
        <v>7</v>
      </c>
      <c r="F150" s="16">
        <v>1</v>
      </c>
      <c r="G150" s="171">
        <v>110171491</v>
      </c>
      <c r="H150" s="17"/>
      <c r="I150" s="17"/>
      <c r="J150" s="188">
        <f>J151</f>
        <v>1819770</v>
      </c>
      <c r="K150" s="136">
        <f aca="true" t="shared" si="73" ref="K150:R150">K151</f>
        <v>0</v>
      </c>
      <c r="L150" s="136">
        <f t="shared" si="73"/>
        <v>0</v>
      </c>
      <c r="M150" s="136">
        <f t="shared" si="73"/>
        <v>1819770</v>
      </c>
      <c r="N150" s="136">
        <f t="shared" si="73"/>
        <v>0</v>
      </c>
      <c r="O150" s="136">
        <f t="shared" si="73"/>
        <v>0</v>
      </c>
      <c r="P150" s="136">
        <f t="shared" si="73"/>
        <v>0</v>
      </c>
      <c r="Q150" s="136">
        <f t="shared" si="73"/>
        <v>0</v>
      </c>
      <c r="R150" s="136">
        <f t="shared" si="73"/>
        <v>0</v>
      </c>
    </row>
    <row r="151" spans="1:18" ht="21" customHeight="1">
      <c r="A151" s="234" t="s">
        <v>15</v>
      </c>
      <c r="B151" s="235"/>
      <c r="C151" s="236"/>
      <c r="D151" s="16">
        <f t="shared" si="66"/>
        <v>28</v>
      </c>
      <c r="E151" s="16">
        <v>7</v>
      </c>
      <c r="F151" s="23">
        <v>1</v>
      </c>
      <c r="G151" s="171">
        <v>110171491</v>
      </c>
      <c r="H151" s="17">
        <v>110</v>
      </c>
      <c r="I151" s="17">
        <v>210</v>
      </c>
      <c r="J151" s="188">
        <f>J152+J153</f>
        <v>1819770</v>
      </c>
      <c r="K151" s="136">
        <f aca="true" t="shared" si="74" ref="K151:R151">K152+K153</f>
        <v>0</v>
      </c>
      <c r="L151" s="136">
        <f t="shared" si="74"/>
        <v>0</v>
      </c>
      <c r="M151" s="136">
        <f t="shared" si="74"/>
        <v>1819770</v>
      </c>
      <c r="N151" s="136">
        <f t="shared" si="74"/>
        <v>0</v>
      </c>
      <c r="O151" s="136">
        <f t="shared" si="74"/>
        <v>0</v>
      </c>
      <c r="P151" s="136">
        <f t="shared" si="74"/>
        <v>0</v>
      </c>
      <c r="Q151" s="136">
        <f t="shared" si="74"/>
        <v>0</v>
      </c>
      <c r="R151" s="136">
        <f t="shared" si="74"/>
        <v>0</v>
      </c>
    </row>
    <row r="152" spans="1:18" ht="14.25" customHeight="1">
      <c r="A152" s="231" t="s">
        <v>16</v>
      </c>
      <c r="B152" s="232"/>
      <c r="C152" s="233"/>
      <c r="D152" s="169">
        <f t="shared" si="66"/>
        <v>29</v>
      </c>
      <c r="E152" s="169">
        <v>7</v>
      </c>
      <c r="F152" s="169">
        <v>1</v>
      </c>
      <c r="G152" s="175">
        <v>110171491</v>
      </c>
      <c r="H152" s="176">
        <v>111</v>
      </c>
      <c r="I152" s="176">
        <v>211</v>
      </c>
      <c r="J152" s="189">
        <f>дошк21!D19</f>
        <v>1397670</v>
      </c>
      <c r="K152" s="138"/>
      <c r="L152" s="138"/>
      <c r="M152" s="189">
        <f>дошк22!D19</f>
        <v>1397670</v>
      </c>
      <c r="N152" s="138"/>
      <c r="O152" s="138"/>
      <c r="P152" s="138"/>
      <c r="Q152" s="138"/>
      <c r="R152" s="138"/>
    </row>
    <row r="153" spans="1:18" ht="21" customHeight="1">
      <c r="A153" s="231" t="s">
        <v>17</v>
      </c>
      <c r="B153" s="232"/>
      <c r="C153" s="233"/>
      <c r="D153" s="169">
        <f t="shared" si="66"/>
        <v>30</v>
      </c>
      <c r="E153" s="169">
        <v>7</v>
      </c>
      <c r="F153" s="169">
        <v>1</v>
      </c>
      <c r="G153" s="175">
        <v>110171491</v>
      </c>
      <c r="H153" s="176">
        <v>119</v>
      </c>
      <c r="I153" s="176">
        <v>213</v>
      </c>
      <c r="J153" s="189">
        <f>дошк21!D38</f>
        <v>422100</v>
      </c>
      <c r="K153" s="138"/>
      <c r="L153" s="138"/>
      <c r="M153" s="189">
        <f>дошк22!D38</f>
        <v>422100</v>
      </c>
      <c r="N153" s="138"/>
      <c r="O153" s="138"/>
      <c r="P153" s="138"/>
      <c r="Q153" s="138"/>
      <c r="R153" s="138"/>
    </row>
    <row r="154" spans="1:18" ht="39" customHeight="1">
      <c r="A154" s="234" t="s">
        <v>272</v>
      </c>
      <c r="B154" s="235"/>
      <c r="C154" s="236"/>
      <c r="D154" s="16">
        <f t="shared" si="66"/>
        <v>31</v>
      </c>
      <c r="E154" s="16">
        <v>7</v>
      </c>
      <c r="F154" s="23">
        <v>1</v>
      </c>
      <c r="G154" s="171">
        <v>110171492</v>
      </c>
      <c r="H154" s="17"/>
      <c r="I154" s="17"/>
      <c r="J154" s="188">
        <f>J155</f>
        <v>649380</v>
      </c>
      <c r="K154" s="136">
        <f aca="true" t="shared" si="75" ref="K154:R154">K155</f>
        <v>0</v>
      </c>
      <c r="L154" s="136">
        <f t="shared" si="75"/>
        <v>0</v>
      </c>
      <c r="M154" s="188">
        <f t="shared" si="75"/>
        <v>313810</v>
      </c>
      <c r="N154" s="136">
        <f t="shared" si="75"/>
        <v>0</v>
      </c>
      <c r="O154" s="136">
        <f t="shared" si="75"/>
        <v>0</v>
      </c>
      <c r="P154" s="136">
        <f t="shared" si="75"/>
        <v>0</v>
      </c>
      <c r="Q154" s="136">
        <f t="shared" si="75"/>
        <v>0</v>
      </c>
      <c r="R154" s="136">
        <f t="shared" si="75"/>
        <v>0</v>
      </c>
    </row>
    <row r="155" spans="1:18" ht="21.75" customHeight="1">
      <c r="A155" s="234" t="s">
        <v>15</v>
      </c>
      <c r="B155" s="235"/>
      <c r="C155" s="236"/>
      <c r="D155" s="16">
        <f t="shared" si="66"/>
        <v>32</v>
      </c>
      <c r="E155" s="16">
        <v>7</v>
      </c>
      <c r="F155" s="23">
        <v>1</v>
      </c>
      <c r="G155" s="171">
        <v>110171492</v>
      </c>
      <c r="H155" s="17">
        <v>110</v>
      </c>
      <c r="I155" s="17">
        <v>210</v>
      </c>
      <c r="J155" s="188">
        <f>J156+J157</f>
        <v>649380</v>
      </c>
      <c r="K155" s="136">
        <f aca="true" t="shared" si="76" ref="K155:R155">K156+K157</f>
        <v>0</v>
      </c>
      <c r="L155" s="136">
        <f t="shared" si="76"/>
        <v>0</v>
      </c>
      <c r="M155" s="188">
        <f t="shared" si="76"/>
        <v>313810</v>
      </c>
      <c r="N155" s="136">
        <f t="shared" si="76"/>
        <v>0</v>
      </c>
      <c r="O155" s="136">
        <f t="shared" si="76"/>
        <v>0</v>
      </c>
      <c r="P155" s="136">
        <f t="shared" si="76"/>
        <v>0</v>
      </c>
      <c r="Q155" s="136">
        <f t="shared" si="76"/>
        <v>0</v>
      </c>
      <c r="R155" s="136">
        <f t="shared" si="76"/>
        <v>0</v>
      </c>
    </row>
    <row r="156" spans="1:18" ht="14.25" customHeight="1">
      <c r="A156" s="231" t="s">
        <v>16</v>
      </c>
      <c r="B156" s="232"/>
      <c r="C156" s="233"/>
      <c r="D156" s="169">
        <f t="shared" si="66"/>
        <v>33</v>
      </c>
      <c r="E156" s="169">
        <v>7</v>
      </c>
      <c r="F156" s="174">
        <v>1</v>
      </c>
      <c r="G156" s="175">
        <v>110171492</v>
      </c>
      <c r="H156" s="176">
        <v>111</v>
      </c>
      <c r="I156" s="176">
        <v>211</v>
      </c>
      <c r="J156" s="189">
        <f>дошк21!D20</f>
        <v>498760</v>
      </c>
      <c r="K156" s="138"/>
      <c r="L156" s="138"/>
      <c r="M156" s="189">
        <f>дошк22!D20</f>
        <v>241020</v>
      </c>
      <c r="N156" s="138"/>
      <c r="O156" s="138"/>
      <c r="P156" s="138"/>
      <c r="Q156" s="138"/>
      <c r="R156" s="138"/>
    </row>
    <row r="157" spans="1:18" ht="21" customHeight="1">
      <c r="A157" s="231" t="s">
        <v>17</v>
      </c>
      <c r="B157" s="232"/>
      <c r="C157" s="233"/>
      <c r="D157" s="169">
        <f t="shared" si="66"/>
        <v>34</v>
      </c>
      <c r="E157" s="169">
        <v>7</v>
      </c>
      <c r="F157" s="174">
        <v>1</v>
      </c>
      <c r="G157" s="175">
        <v>110171492</v>
      </c>
      <c r="H157" s="176">
        <v>119</v>
      </c>
      <c r="I157" s="176">
        <v>213</v>
      </c>
      <c r="J157" s="189">
        <f>дошк21!D39</f>
        <v>150620</v>
      </c>
      <c r="K157" s="138"/>
      <c r="L157" s="138"/>
      <c r="M157" s="189">
        <f>дошк22!D39</f>
        <v>72790</v>
      </c>
      <c r="N157" s="138"/>
      <c r="O157" s="138"/>
      <c r="P157" s="138"/>
      <c r="Q157" s="138"/>
      <c r="R157" s="138"/>
    </row>
    <row r="158" spans="1:18" ht="26.25" customHeight="1">
      <c r="A158" s="243" t="s">
        <v>143</v>
      </c>
      <c r="B158" s="244"/>
      <c r="C158" s="245"/>
      <c r="D158" s="131">
        <f>D157+1</f>
        <v>35</v>
      </c>
      <c r="E158" s="131">
        <v>7</v>
      </c>
      <c r="F158" s="170">
        <v>1</v>
      </c>
      <c r="G158" s="177">
        <v>9900000000</v>
      </c>
      <c r="H158" s="141"/>
      <c r="I158" s="141"/>
      <c r="J158" s="135">
        <f>J159+J163</f>
        <v>0</v>
      </c>
      <c r="K158" s="135">
        <f aca="true" t="shared" si="77" ref="K158:R158">K159+K163</f>
        <v>0</v>
      </c>
      <c r="L158" s="135">
        <f t="shared" si="77"/>
        <v>0</v>
      </c>
      <c r="M158" s="135">
        <f t="shared" si="77"/>
        <v>0</v>
      </c>
      <c r="N158" s="135">
        <f t="shared" si="77"/>
        <v>0</v>
      </c>
      <c r="O158" s="135">
        <f t="shared" si="77"/>
        <v>0</v>
      </c>
      <c r="P158" s="135">
        <f>P159+P163+P167</f>
        <v>3290703</v>
      </c>
      <c r="Q158" s="135">
        <f t="shared" si="77"/>
        <v>0</v>
      </c>
      <c r="R158" s="135">
        <f t="shared" si="77"/>
        <v>0</v>
      </c>
    </row>
    <row r="159" spans="1:18" ht="27.75" customHeight="1">
      <c r="A159" s="246" t="s">
        <v>265</v>
      </c>
      <c r="B159" s="247"/>
      <c r="C159" s="248"/>
      <c r="D159" s="23">
        <f t="shared" si="66"/>
        <v>36</v>
      </c>
      <c r="E159" s="23">
        <v>7</v>
      </c>
      <c r="F159" s="23">
        <v>1</v>
      </c>
      <c r="G159" s="172">
        <v>9900000151</v>
      </c>
      <c r="H159" s="173"/>
      <c r="I159" s="173"/>
      <c r="J159" s="137">
        <f>J160</f>
        <v>0</v>
      </c>
      <c r="K159" s="137">
        <f aca="true" t="shared" si="78" ref="K159:R159">K160</f>
        <v>0</v>
      </c>
      <c r="L159" s="137">
        <f t="shared" si="78"/>
        <v>0</v>
      </c>
      <c r="M159" s="137">
        <f t="shared" si="78"/>
        <v>0</v>
      </c>
      <c r="N159" s="137">
        <f t="shared" si="78"/>
        <v>0</v>
      </c>
      <c r="O159" s="137">
        <f t="shared" si="78"/>
        <v>0</v>
      </c>
      <c r="P159" s="137">
        <f t="shared" si="78"/>
        <v>306070</v>
      </c>
      <c r="Q159" s="137">
        <f t="shared" si="78"/>
        <v>0</v>
      </c>
      <c r="R159" s="137">
        <f t="shared" si="78"/>
        <v>0</v>
      </c>
    </row>
    <row r="160" spans="1:18" ht="22.5" customHeight="1">
      <c r="A160" s="234" t="s">
        <v>15</v>
      </c>
      <c r="B160" s="235"/>
      <c r="C160" s="236"/>
      <c r="D160" s="16">
        <f t="shared" si="66"/>
        <v>37</v>
      </c>
      <c r="E160" s="16">
        <v>7</v>
      </c>
      <c r="F160" s="23">
        <v>1</v>
      </c>
      <c r="G160" s="171">
        <v>9900000151</v>
      </c>
      <c r="H160" s="17">
        <v>110</v>
      </c>
      <c r="I160" s="17">
        <v>210</v>
      </c>
      <c r="J160" s="136">
        <f>J161+J162</f>
        <v>0</v>
      </c>
      <c r="K160" s="136">
        <f aca="true" t="shared" si="79" ref="K160:R160">K161+K162</f>
        <v>0</v>
      </c>
      <c r="L160" s="136">
        <f t="shared" si="79"/>
        <v>0</v>
      </c>
      <c r="M160" s="136">
        <f t="shared" si="79"/>
        <v>0</v>
      </c>
      <c r="N160" s="136">
        <f t="shared" si="79"/>
        <v>0</v>
      </c>
      <c r="O160" s="136">
        <f t="shared" si="79"/>
        <v>0</v>
      </c>
      <c r="P160" s="136">
        <f t="shared" si="79"/>
        <v>306070</v>
      </c>
      <c r="Q160" s="136">
        <f t="shared" si="79"/>
        <v>0</v>
      </c>
      <c r="R160" s="136">
        <f t="shared" si="79"/>
        <v>0</v>
      </c>
    </row>
    <row r="161" spans="1:18" ht="12.75" customHeight="1">
      <c r="A161" s="231" t="s">
        <v>16</v>
      </c>
      <c r="B161" s="232"/>
      <c r="C161" s="233"/>
      <c r="D161" s="169">
        <f t="shared" si="66"/>
        <v>38</v>
      </c>
      <c r="E161" s="169">
        <v>7</v>
      </c>
      <c r="F161" s="174">
        <v>1</v>
      </c>
      <c r="G161" s="175">
        <v>9900000151</v>
      </c>
      <c r="H161" s="176">
        <v>111</v>
      </c>
      <c r="I161" s="176">
        <v>211</v>
      </c>
      <c r="J161" s="138"/>
      <c r="K161" s="138"/>
      <c r="L161" s="138"/>
      <c r="M161" s="138"/>
      <c r="N161" s="138"/>
      <c r="O161" s="138"/>
      <c r="P161" s="204">
        <f>дошк23!D16</f>
        <v>235075</v>
      </c>
      <c r="Q161" s="138"/>
      <c r="R161" s="138"/>
    </row>
    <row r="162" spans="1:18" ht="21" customHeight="1">
      <c r="A162" s="231" t="s">
        <v>17</v>
      </c>
      <c r="B162" s="232"/>
      <c r="C162" s="233"/>
      <c r="D162" s="169">
        <f t="shared" si="66"/>
        <v>39</v>
      </c>
      <c r="E162" s="169">
        <v>7</v>
      </c>
      <c r="F162" s="174">
        <v>1</v>
      </c>
      <c r="G162" s="175">
        <v>9900000151</v>
      </c>
      <c r="H162" s="176">
        <v>119</v>
      </c>
      <c r="I162" s="176">
        <v>213</v>
      </c>
      <c r="J162" s="138"/>
      <c r="K162" s="138"/>
      <c r="L162" s="138"/>
      <c r="M162" s="138"/>
      <c r="N162" s="138"/>
      <c r="O162" s="138"/>
      <c r="P162" s="204">
        <f>дошк23!D37</f>
        <v>70995</v>
      </c>
      <c r="Q162" s="138"/>
      <c r="R162" s="138"/>
    </row>
    <row r="163" spans="1:18" ht="21" customHeight="1">
      <c r="A163" s="246" t="s">
        <v>266</v>
      </c>
      <c r="B163" s="247"/>
      <c r="C163" s="248"/>
      <c r="D163" s="23">
        <f t="shared" si="66"/>
        <v>40</v>
      </c>
      <c r="E163" s="23">
        <v>7</v>
      </c>
      <c r="F163" s="23">
        <v>1</v>
      </c>
      <c r="G163" s="172">
        <v>9900000155</v>
      </c>
      <c r="H163" s="173"/>
      <c r="I163" s="173"/>
      <c r="J163" s="137">
        <f>J164</f>
        <v>0</v>
      </c>
      <c r="K163" s="137">
        <f aca="true" t="shared" si="80" ref="K163:R165">K164</f>
        <v>0</v>
      </c>
      <c r="L163" s="137">
        <f t="shared" si="80"/>
        <v>0</v>
      </c>
      <c r="M163" s="137">
        <f t="shared" si="80"/>
        <v>0</v>
      </c>
      <c r="N163" s="137">
        <f t="shared" si="80"/>
        <v>0</v>
      </c>
      <c r="O163" s="137">
        <f t="shared" si="80"/>
        <v>0</v>
      </c>
      <c r="P163" s="137">
        <f t="shared" si="80"/>
        <v>749573</v>
      </c>
      <c r="Q163" s="137">
        <f t="shared" si="80"/>
        <v>0</v>
      </c>
      <c r="R163" s="137">
        <f t="shared" si="80"/>
        <v>0</v>
      </c>
    </row>
    <row r="164" spans="1:18" ht="21" customHeight="1">
      <c r="A164" s="240" t="s">
        <v>31</v>
      </c>
      <c r="B164" s="241"/>
      <c r="C164" s="242"/>
      <c r="D164" s="16">
        <f t="shared" si="66"/>
        <v>41</v>
      </c>
      <c r="E164" s="16">
        <v>7</v>
      </c>
      <c r="F164" s="23">
        <v>1</v>
      </c>
      <c r="G164" s="171">
        <v>9900000155</v>
      </c>
      <c r="H164" s="17">
        <v>240</v>
      </c>
      <c r="I164" s="17">
        <v>300</v>
      </c>
      <c r="J164" s="136">
        <f>J165</f>
        <v>0</v>
      </c>
      <c r="K164" s="136">
        <f t="shared" si="80"/>
        <v>0</v>
      </c>
      <c r="L164" s="136">
        <f t="shared" si="80"/>
        <v>0</v>
      </c>
      <c r="M164" s="136">
        <f t="shared" si="80"/>
        <v>0</v>
      </c>
      <c r="N164" s="136">
        <f t="shared" si="80"/>
        <v>0</v>
      </c>
      <c r="O164" s="136">
        <f t="shared" si="80"/>
        <v>0</v>
      </c>
      <c r="P164" s="136">
        <f t="shared" si="80"/>
        <v>749573</v>
      </c>
      <c r="Q164" s="136">
        <f t="shared" si="80"/>
        <v>0</v>
      </c>
      <c r="R164" s="136">
        <f t="shared" si="80"/>
        <v>0</v>
      </c>
    </row>
    <row r="165" spans="1:18" ht="20.25" customHeight="1">
      <c r="A165" s="231" t="s">
        <v>33</v>
      </c>
      <c r="B165" s="232"/>
      <c r="C165" s="233"/>
      <c r="D165" s="169">
        <f t="shared" si="66"/>
        <v>42</v>
      </c>
      <c r="E165" s="169">
        <v>7</v>
      </c>
      <c r="F165" s="174">
        <v>1</v>
      </c>
      <c r="G165" s="175">
        <v>9900000155</v>
      </c>
      <c r="H165" s="176">
        <v>244</v>
      </c>
      <c r="I165" s="176">
        <v>340</v>
      </c>
      <c r="J165" s="138">
        <f>J166</f>
        <v>0</v>
      </c>
      <c r="K165" s="138">
        <f t="shared" si="80"/>
        <v>0</v>
      </c>
      <c r="L165" s="138">
        <f t="shared" si="80"/>
        <v>0</v>
      </c>
      <c r="M165" s="138">
        <f t="shared" si="80"/>
        <v>0</v>
      </c>
      <c r="N165" s="138">
        <f t="shared" si="80"/>
        <v>0</v>
      </c>
      <c r="O165" s="138">
        <f t="shared" si="80"/>
        <v>0</v>
      </c>
      <c r="P165" s="204">
        <f t="shared" si="80"/>
        <v>749573</v>
      </c>
      <c r="Q165" s="138">
        <f t="shared" si="80"/>
        <v>0</v>
      </c>
      <c r="R165" s="138">
        <f t="shared" si="80"/>
        <v>0</v>
      </c>
    </row>
    <row r="166" spans="1:18" ht="20.25" customHeight="1">
      <c r="A166" s="231" t="s">
        <v>127</v>
      </c>
      <c r="B166" s="232"/>
      <c r="C166" s="233"/>
      <c r="D166" s="169">
        <f t="shared" si="66"/>
        <v>43</v>
      </c>
      <c r="E166" s="169">
        <v>7</v>
      </c>
      <c r="F166" s="174">
        <v>1</v>
      </c>
      <c r="G166" s="175">
        <v>9900000155</v>
      </c>
      <c r="H166" s="176">
        <v>244</v>
      </c>
      <c r="I166" s="176">
        <v>342</v>
      </c>
      <c r="J166" s="138"/>
      <c r="K166" s="138"/>
      <c r="L166" s="138"/>
      <c r="M166" s="138"/>
      <c r="N166" s="138"/>
      <c r="O166" s="138"/>
      <c r="P166" s="138">
        <f>дошк23!D46</f>
        <v>749573</v>
      </c>
      <c r="Q166" s="138"/>
      <c r="R166" s="138"/>
    </row>
    <row r="167" spans="1:18" ht="67.5" customHeight="1">
      <c r="A167" s="228" t="s">
        <v>271</v>
      </c>
      <c r="B167" s="229"/>
      <c r="C167" s="230"/>
      <c r="D167" s="23">
        <f t="shared" si="66"/>
        <v>44</v>
      </c>
      <c r="E167" s="23">
        <v>7</v>
      </c>
      <c r="F167" s="23">
        <v>1</v>
      </c>
      <c r="G167" s="172">
        <v>9900000490</v>
      </c>
      <c r="H167" s="173"/>
      <c r="I167" s="173"/>
      <c r="J167" s="137">
        <f>J168+J172</f>
        <v>0</v>
      </c>
      <c r="K167" s="137">
        <f aca="true" t="shared" si="81" ref="K167:R167">K168+K172</f>
        <v>0</v>
      </c>
      <c r="L167" s="137">
        <f t="shared" si="81"/>
        <v>0</v>
      </c>
      <c r="M167" s="137">
        <f t="shared" si="81"/>
        <v>0</v>
      </c>
      <c r="N167" s="137">
        <f t="shared" si="81"/>
        <v>0</v>
      </c>
      <c r="O167" s="137">
        <f t="shared" si="81"/>
        <v>0</v>
      </c>
      <c r="P167" s="137">
        <f t="shared" si="81"/>
        <v>2235060</v>
      </c>
      <c r="Q167" s="137">
        <f t="shared" si="81"/>
        <v>0</v>
      </c>
      <c r="R167" s="137">
        <f t="shared" si="81"/>
        <v>0</v>
      </c>
    </row>
    <row r="168" spans="1:18" ht="40.5" customHeight="1">
      <c r="A168" s="234" t="s">
        <v>219</v>
      </c>
      <c r="B168" s="235"/>
      <c r="C168" s="236"/>
      <c r="D168" s="16">
        <f t="shared" si="66"/>
        <v>45</v>
      </c>
      <c r="E168" s="16">
        <v>7</v>
      </c>
      <c r="F168" s="23">
        <v>1</v>
      </c>
      <c r="G168" s="171">
        <v>9900000491</v>
      </c>
      <c r="H168" s="17"/>
      <c r="I168" s="17"/>
      <c r="J168" s="136">
        <f>J169</f>
        <v>0</v>
      </c>
      <c r="K168" s="136">
        <f aca="true" t="shared" si="82" ref="K168:R168">K169</f>
        <v>0</v>
      </c>
      <c r="L168" s="136">
        <f t="shared" si="82"/>
        <v>0</v>
      </c>
      <c r="M168" s="136">
        <f t="shared" si="82"/>
        <v>0</v>
      </c>
      <c r="N168" s="136">
        <f t="shared" si="82"/>
        <v>0</v>
      </c>
      <c r="O168" s="136">
        <f t="shared" si="82"/>
        <v>0</v>
      </c>
      <c r="P168" s="136">
        <f t="shared" si="82"/>
        <v>1819770</v>
      </c>
      <c r="Q168" s="136">
        <f t="shared" si="82"/>
        <v>0</v>
      </c>
      <c r="R168" s="136">
        <f t="shared" si="82"/>
        <v>0</v>
      </c>
    </row>
    <row r="169" spans="1:18" ht="20.25" customHeight="1">
      <c r="A169" s="234" t="s">
        <v>15</v>
      </c>
      <c r="B169" s="235"/>
      <c r="C169" s="236"/>
      <c r="D169" s="16">
        <f t="shared" si="66"/>
        <v>46</v>
      </c>
      <c r="E169" s="16">
        <v>7</v>
      </c>
      <c r="F169" s="23">
        <v>1</v>
      </c>
      <c r="G169" s="171">
        <v>9900000491</v>
      </c>
      <c r="H169" s="17">
        <v>110</v>
      </c>
      <c r="I169" s="17">
        <v>210</v>
      </c>
      <c r="J169" s="136">
        <f>J170+J171</f>
        <v>0</v>
      </c>
      <c r="K169" s="136">
        <f aca="true" t="shared" si="83" ref="K169:R169">K170+K171</f>
        <v>0</v>
      </c>
      <c r="L169" s="136">
        <f t="shared" si="83"/>
        <v>0</v>
      </c>
      <c r="M169" s="136">
        <f t="shared" si="83"/>
        <v>0</v>
      </c>
      <c r="N169" s="136">
        <f t="shared" si="83"/>
        <v>0</v>
      </c>
      <c r="O169" s="136">
        <f t="shared" si="83"/>
        <v>0</v>
      </c>
      <c r="P169" s="136">
        <f t="shared" si="83"/>
        <v>1819770</v>
      </c>
      <c r="Q169" s="136">
        <f t="shared" si="83"/>
        <v>0</v>
      </c>
      <c r="R169" s="136">
        <f t="shared" si="83"/>
        <v>0</v>
      </c>
    </row>
    <row r="170" spans="1:18" ht="11.25">
      <c r="A170" s="231" t="s">
        <v>16</v>
      </c>
      <c r="B170" s="232"/>
      <c r="C170" s="233"/>
      <c r="D170" s="169">
        <f t="shared" si="66"/>
        <v>47</v>
      </c>
      <c r="E170" s="169">
        <v>7</v>
      </c>
      <c r="F170" s="174">
        <v>1</v>
      </c>
      <c r="G170" s="175">
        <v>9900000491</v>
      </c>
      <c r="H170" s="176">
        <v>111</v>
      </c>
      <c r="I170" s="176">
        <v>211</v>
      </c>
      <c r="J170" s="138"/>
      <c r="K170" s="138"/>
      <c r="L170" s="138"/>
      <c r="M170" s="138"/>
      <c r="N170" s="138"/>
      <c r="O170" s="138"/>
      <c r="P170" s="138">
        <f>дошк23!D19</f>
        <v>1397670</v>
      </c>
      <c r="Q170" s="138"/>
      <c r="R170" s="138"/>
    </row>
    <row r="171" spans="1:18" ht="20.25" customHeight="1">
      <c r="A171" s="231" t="s">
        <v>17</v>
      </c>
      <c r="B171" s="232"/>
      <c r="C171" s="233"/>
      <c r="D171" s="169">
        <f t="shared" si="66"/>
        <v>48</v>
      </c>
      <c r="E171" s="169">
        <v>7</v>
      </c>
      <c r="F171" s="174">
        <v>1</v>
      </c>
      <c r="G171" s="175">
        <v>9900000491</v>
      </c>
      <c r="H171" s="176">
        <v>119</v>
      </c>
      <c r="I171" s="176">
        <v>213</v>
      </c>
      <c r="J171" s="138"/>
      <c r="K171" s="138"/>
      <c r="L171" s="138"/>
      <c r="M171" s="138"/>
      <c r="N171" s="138"/>
      <c r="O171" s="138"/>
      <c r="P171" s="138">
        <f>дошк23!D38</f>
        <v>422100</v>
      </c>
      <c r="Q171" s="138"/>
      <c r="R171" s="138"/>
    </row>
    <row r="172" spans="1:18" ht="36.75" customHeight="1">
      <c r="A172" s="234" t="s">
        <v>272</v>
      </c>
      <c r="B172" s="235"/>
      <c r="C172" s="236"/>
      <c r="D172" s="16">
        <f t="shared" si="66"/>
        <v>49</v>
      </c>
      <c r="E172" s="16">
        <v>7</v>
      </c>
      <c r="F172" s="23">
        <v>1</v>
      </c>
      <c r="G172" s="171">
        <v>9900000492</v>
      </c>
      <c r="H172" s="17"/>
      <c r="I172" s="17"/>
      <c r="J172" s="136">
        <f>J173</f>
        <v>0</v>
      </c>
      <c r="K172" s="136">
        <f aca="true" t="shared" si="84" ref="K172:R172">K173</f>
        <v>0</v>
      </c>
      <c r="L172" s="136">
        <f t="shared" si="84"/>
        <v>0</v>
      </c>
      <c r="M172" s="136">
        <f t="shared" si="84"/>
        <v>0</v>
      </c>
      <c r="N172" s="136">
        <f t="shared" si="84"/>
        <v>0</v>
      </c>
      <c r="O172" s="136">
        <f t="shared" si="84"/>
        <v>0</v>
      </c>
      <c r="P172" s="136">
        <f t="shared" si="84"/>
        <v>415290</v>
      </c>
      <c r="Q172" s="136">
        <f t="shared" si="84"/>
        <v>0</v>
      </c>
      <c r="R172" s="136">
        <f t="shared" si="84"/>
        <v>0</v>
      </c>
    </row>
    <row r="173" spans="1:18" ht="20.25" customHeight="1">
      <c r="A173" s="234" t="s">
        <v>15</v>
      </c>
      <c r="B173" s="235"/>
      <c r="C173" s="236"/>
      <c r="D173" s="169">
        <f t="shared" si="66"/>
        <v>50</v>
      </c>
      <c r="E173" s="16">
        <v>7</v>
      </c>
      <c r="F173" s="23">
        <v>1</v>
      </c>
      <c r="G173" s="171">
        <v>9900000492</v>
      </c>
      <c r="H173" s="17">
        <v>110</v>
      </c>
      <c r="I173" s="17">
        <v>210</v>
      </c>
      <c r="J173" s="136">
        <f>J174+J175</f>
        <v>0</v>
      </c>
      <c r="K173" s="136">
        <f aca="true" t="shared" si="85" ref="K173:R173">K174+K175</f>
        <v>0</v>
      </c>
      <c r="L173" s="136">
        <f t="shared" si="85"/>
        <v>0</v>
      </c>
      <c r="M173" s="136">
        <f t="shared" si="85"/>
        <v>0</v>
      </c>
      <c r="N173" s="136">
        <f t="shared" si="85"/>
        <v>0</v>
      </c>
      <c r="O173" s="136">
        <f t="shared" si="85"/>
        <v>0</v>
      </c>
      <c r="P173" s="136">
        <f t="shared" si="85"/>
        <v>415290</v>
      </c>
      <c r="Q173" s="136">
        <f t="shared" si="85"/>
        <v>0</v>
      </c>
      <c r="R173" s="136">
        <f t="shared" si="85"/>
        <v>0</v>
      </c>
    </row>
    <row r="174" spans="1:18" ht="11.25">
      <c r="A174" s="231" t="s">
        <v>16</v>
      </c>
      <c r="B174" s="232"/>
      <c r="C174" s="233"/>
      <c r="D174" s="169">
        <f t="shared" si="66"/>
        <v>51</v>
      </c>
      <c r="E174" s="169">
        <v>7</v>
      </c>
      <c r="F174" s="174">
        <v>1</v>
      </c>
      <c r="G174" s="175">
        <v>9900000492</v>
      </c>
      <c r="H174" s="176">
        <v>111</v>
      </c>
      <c r="I174" s="176">
        <v>211</v>
      </c>
      <c r="J174" s="138"/>
      <c r="K174" s="138"/>
      <c r="L174" s="138"/>
      <c r="M174" s="138"/>
      <c r="N174" s="138"/>
      <c r="O174" s="138"/>
      <c r="P174" s="138">
        <f>дошк23!D20</f>
        <v>318960</v>
      </c>
      <c r="Q174" s="138"/>
      <c r="R174" s="138"/>
    </row>
    <row r="175" spans="1:18" ht="20.25" customHeight="1">
      <c r="A175" s="231" t="s">
        <v>17</v>
      </c>
      <c r="B175" s="232"/>
      <c r="C175" s="233"/>
      <c r="D175" s="169">
        <f t="shared" si="66"/>
        <v>52</v>
      </c>
      <c r="E175" s="169">
        <v>7</v>
      </c>
      <c r="F175" s="174">
        <v>1</v>
      </c>
      <c r="G175" s="175">
        <v>9900000492</v>
      </c>
      <c r="H175" s="176">
        <v>119</v>
      </c>
      <c r="I175" s="176">
        <v>213</v>
      </c>
      <c r="J175" s="138"/>
      <c r="K175" s="138"/>
      <c r="L175" s="138"/>
      <c r="M175" s="138"/>
      <c r="N175" s="138"/>
      <c r="O175" s="138"/>
      <c r="P175" s="138">
        <f>дошк23!D39</f>
        <v>96330</v>
      </c>
      <c r="Q175" s="138"/>
      <c r="R175" s="138"/>
    </row>
    <row r="176" spans="1:18" ht="12.75" customHeight="1">
      <c r="A176" s="240" t="s">
        <v>201</v>
      </c>
      <c r="B176" s="241"/>
      <c r="C176" s="242"/>
      <c r="D176" s="16">
        <f>D175+1</f>
        <v>53</v>
      </c>
      <c r="E176" s="16">
        <v>7</v>
      </c>
      <c r="F176" s="23">
        <v>2</v>
      </c>
      <c r="G176" s="17"/>
      <c r="H176" s="17"/>
      <c r="I176" s="17"/>
      <c r="J176" s="130">
        <f aca="true" t="shared" si="86" ref="J176:R176">J177+J258</f>
        <v>13196663</v>
      </c>
      <c r="K176" s="130">
        <f t="shared" si="86"/>
        <v>0</v>
      </c>
      <c r="L176" s="130">
        <f t="shared" si="86"/>
        <v>0</v>
      </c>
      <c r="M176" s="130">
        <f t="shared" si="86"/>
        <v>11338063</v>
      </c>
      <c r="N176" s="130">
        <f t="shared" si="86"/>
        <v>0</v>
      </c>
      <c r="O176" s="130">
        <f t="shared" si="86"/>
        <v>0</v>
      </c>
      <c r="P176" s="130">
        <f t="shared" si="86"/>
        <v>9974034</v>
      </c>
      <c r="Q176" s="130">
        <f t="shared" si="86"/>
        <v>0</v>
      </c>
      <c r="R176" s="130">
        <f t="shared" si="86"/>
        <v>0</v>
      </c>
    </row>
    <row r="177" spans="1:18" ht="39.75" customHeight="1">
      <c r="A177" s="243" t="s">
        <v>247</v>
      </c>
      <c r="B177" s="244"/>
      <c r="C177" s="245"/>
      <c r="D177" s="131">
        <f aca="true" t="shared" si="87" ref="D177:D252">D176+1</f>
        <v>54</v>
      </c>
      <c r="E177" s="131">
        <v>7</v>
      </c>
      <c r="F177" s="131">
        <v>2</v>
      </c>
      <c r="G177" s="132" t="s">
        <v>93</v>
      </c>
      <c r="H177" s="133"/>
      <c r="I177" s="134"/>
      <c r="J177" s="135">
        <f>J178</f>
        <v>13181886</v>
      </c>
      <c r="K177" s="135">
        <f aca="true" t="shared" si="88" ref="K177:R177">K178</f>
        <v>0</v>
      </c>
      <c r="L177" s="135">
        <f t="shared" si="88"/>
        <v>0</v>
      </c>
      <c r="M177" s="135">
        <f>M178</f>
        <v>11338063</v>
      </c>
      <c r="N177" s="135">
        <f t="shared" si="88"/>
        <v>0</v>
      </c>
      <c r="O177" s="135">
        <f t="shared" si="88"/>
        <v>0</v>
      </c>
      <c r="P177" s="135">
        <f t="shared" si="88"/>
        <v>0</v>
      </c>
      <c r="Q177" s="135">
        <f t="shared" si="88"/>
        <v>0</v>
      </c>
      <c r="R177" s="135">
        <f t="shared" si="88"/>
        <v>0</v>
      </c>
    </row>
    <row r="178" spans="1:18" ht="30" customHeight="1">
      <c r="A178" s="234" t="s">
        <v>202</v>
      </c>
      <c r="B178" s="235"/>
      <c r="C178" s="236"/>
      <c r="D178" s="77">
        <f t="shared" si="87"/>
        <v>55</v>
      </c>
      <c r="E178" s="77">
        <v>7</v>
      </c>
      <c r="F178" s="77">
        <v>2</v>
      </c>
      <c r="G178" s="78" t="s">
        <v>203</v>
      </c>
      <c r="H178" s="6"/>
      <c r="I178" s="5"/>
      <c r="J178" s="136">
        <f>J179+J204+J222+J250+J211+J214+J218+J240+J254+J244</f>
        <v>13181886</v>
      </c>
      <c r="K178" s="136">
        <f aca="true" t="shared" si="89" ref="K178:R178">K179+K204+K222+K250+K211+K214+K218+K240+K254+K244</f>
        <v>0</v>
      </c>
      <c r="L178" s="136">
        <f t="shared" si="89"/>
        <v>0</v>
      </c>
      <c r="M178" s="136">
        <f t="shared" si="89"/>
        <v>11338063</v>
      </c>
      <c r="N178" s="136">
        <f t="shared" si="89"/>
        <v>0</v>
      </c>
      <c r="O178" s="136">
        <f t="shared" si="89"/>
        <v>0</v>
      </c>
      <c r="P178" s="136">
        <f t="shared" si="89"/>
        <v>0</v>
      </c>
      <c r="Q178" s="136">
        <f t="shared" si="89"/>
        <v>0</v>
      </c>
      <c r="R178" s="136">
        <f t="shared" si="89"/>
        <v>0</v>
      </c>
    </row>
    <row r="179" spans="1:18" ht="27.75" customHeight="1">
      <c r="A179" s="228" t="s">
        <v>204</v>
      </c>
      <c r="B179" s="229"/>
      <c r="C179" s="230"/>
      <c r="D179" s="79">
        <f t="shared" si="87"/>
        <v>56</v>
      </c>
      <c r="E179" s="79">
        <v>7</v>
      </c>
      <c r="F179" s="79">
        <v>2</v>
      </c>
      <c r="G179" s="80" t="s">
        <v>205</v>
      </c>
      <c r="H179" s="6"/>
      <c r="I179" s="5"/>
      <c r="J179" s="137">
        <f>J180+J186+J199+J184</f>
        <v>1719544</v>
      </c>
      <c r="K179" s="137">
        <f aca="true" t="shared" si="90" ref="K179:R179">K180+K186+K199+K184</f>
        <v>0</v>
      </c>
      <c r="L179" s="137">
        <f t="shared" si="90"/>
        <v>0</v>
      </c>
      <c r="M179" s="137">
        <f t="shared" si="90"/>
        <v>1359852</v>
      </c>
      <c r="N179" s="137">
        <f t="shared" si="90"/>
        <v>0</v>
      </c>
      <c r="O179" s="137">
        <f t="shared" si="90"/>
        <v>0</v>
      </c>
      <c r="P179" s="137">
        <f t="shared" si="90"/>
        <v>0</v>
      </c>
      <c r="Q179" s="137">
        <f t="shared" si="90"/>
        <v>0</v>
      </c>
      <c r="R179" s="137">
        <f t="shared" si="90"/>
        <v>0</v>
      </c>
    </row>
    <row r="180" spans="1:18" ht="22.5" customHeight="1">
      <c r="A180" s="234" t="s">
        <v>15</v>
      </c>
      <c r="B180" s="235"/>
      <c r="C180" s="236"/>
      <c r="D180" s="77">
        <f t="shared" si="87"/>
        <v>57</v>
      </c>
      <c r="E180" s="77">
        <v>7</v>
      </c>
      <c r="F180" s="77">
        <v>2</v>
      </c>
      <c r="G180" s="80" t="s">
        <v>205</v>
      </c>
      <c r="H180" s="81">
        <v>110</v>
      </c>
      <c r="I180" s="18">
        <v>210</v>
      </c>
      <c r="J180" s="188">
        <f>J181+J182+J183</f>
        <v>211786</v>
      </c>
      <c r="K180" s="136">
        <f aca="true" t="shared" si="91" ref="K180:R180">K181+K182+K183</f>
        <v>0</v>
      </c>
      <c r="L180" s="136">
        <f t="shared" si="91"/>
        <v>0</v>
      </c>
      <c r="M180" s="136">
        <f t="shared" si="91"/>
        <v>386400</v>
      </c>
      <c r="N180" s="136">
        <f t="shared" si="91"/>
        <v>0</v>
      </c>
      <c r="O180" s="136">
        <f t="shared" si="91"/>
        <v>0</v>
      </c>
      <c r="P180" s="136">
        <f t="shared" si="91"/>
        <v>0</v>
      </c>
      <c r="Q180" s="136">
        <f t="shared" si="91"/>
        <v>0</v>
      </c>
      <c r="R180" s="136">
        <f t="shared" si="91"/>
        <v>0</v>
      </c>
    </row>
    <row r="181" spans="1:18" ht="11.25">
      <c r="A181" s="231" t="s">
        <v>16</v>
      </c>
      <c r="B181" s="232"/>
      <c r="C181" s="233"/>
      <c r="D181" s="82">
        <f t="shared" si="87"/>
        <v>58</v>
      </c>
      <c r="E181" s="82">
        <v>7</v>
      </c>
      <c r="F181" s="82">
        <v>2</v>
      </c>
      <c r="G181" s="83" t="s">
        <v>205</v>
      </c>
      <c r="H181" s="6">
        <v>111</v>
      </c>
      <c r="I181" s="5">
        <v>211</v>
      </c>
      <c r="J181" s="189">
        <f>'шк мес21'!D14</f>
        <v>162662</v>
      </c>
      <c r="K181" s="138"/>
      <c r="L181" s="138"/>
      <c r="M181" s="189">
        <f>'шк мес22'!D14</f>
        <v>296775</v>
      </c>
      <c r="N181" s="138"/>
      <c r="O181" s="138"/>
      <c r="P181" s="138"/>
      <c r="Q181" s="138"/>
      <c r="R181" s="138"/>
    </row>
    <row r="182" spans="1:18" ht="11.25">
      <c r="A182" s="249" t="s">
        <v>18</v>
      </c>
      <c r="B182" s="250"/>
      <c r="C182" s="251"/>
      <c r="D182" s="82">
        <f t="shared" si="87"/>
        <v>59</v>
      </c>
      <c r="E182" s="82">
        <v>7</v>
      </c>
      <c r="F182" s="82">
        <v>2</v>
      </c>
      <c r="G182" s="83" t="s">
        <v>205</v>
      </c>
      <c r="H182" s="6">
        <v>112</v>
      </c>
      <c r="I182" s="5">
        <v>212</v>
      </c>
      <c r="J182" s="189">
        <f>'шк мес21'!G27</f>
        <v>0</v>
      </c>
      <c r="K182" s="138"/>
      <c r="L182" s="138"/>
      <c r="M182" s="189"/>
      <c r="N182" s="138"/>
      <c r="O182" s="138"/>
      <c r="P182" s="138"/>
      <c r="Q182" s="138"/>
      <c r="R182" s="138"/>
    </row>
    <row r="183" spans="1:18" ht="21" customHeight="1">
      <c r="A183" s="231" t="s">
        <v>17</v>
      </c>
      <c r="B183" s="232"/>
      <c r="C183" s="233"/>
      <c r="D183" s="82">
        <f t="shared" si="87"/>
        <v>60</v>
      </c>
      <c r="E183" s="82">
        <v>7</v>
      </c>
      <c r="F183" s="82">
        <v>2</v>
      </c>
      <c r="G183" s="83" t="s">
        <v>205</v>
      </c>
      <c r="H183" s="6">
        <v>119</v>
      </c>
      <c r="I183" s="4">
        <v>213</v>
      </c>
      <c r="J183" s="189">
        <f>'шк мес21'!D33</f>
        <v>49124</v>
      </c>
      <c r="K183" s="138"/>
      <c r="L183" s="138"/>
      <c r="M183" s="189">
        <f>'шк мес22'!D32</f>
        <v>89625</v>
      </c>
      <c r="N183" s="138"/>
      <c r="O183" s="138"/>
      <c r="P183" s="138"/>
      <c r="Q183" s="138"/>
      <c r="R183" s="138"/>
    </row>
    <row r="184" spans="1:18" ht="11.25">
      <c r="A184" s="255" t="s">
        <v>19</v>
      </c>
      <c r="B184" s="256"/>
      <c r="C184" s="257"/>
      <c r="D184" s="77">
        <f>D183+1</f>
        <v>61</v>
      </c>
      <c r="E184" s="77">
        <v>7</v>
      </c>
      <c r="F184" s="77">
        <v>2</v>
      </c>
      <c r="G184" s="78" t="s">
        <v>205</v>
      </c>
      <c r="H184" s="81">
        <v>110</v>
      </c>
      <c r="I184" s="84">
        <v>220</v>
      </c>
      <c r="J184" s="188">
        <f>J185</f>
        <v>0</v>
      </c>
      <c r="K184" s="136">
        <f aca="true" t="shared" si="92" ref="K184:R184">K185</f>
        <v>0</v>
      </c>
      <c r="L184" s="136">
        <f t="shared" si="92"/>
        <v>0</v>
      </c>
      <c r="M184" s="188">
        <f t="shared" si="92"/>
        <v>0</v>
      </c>
      <c r="N184" s="136">
        <f t="shared" si="92"/>
        <v>0</v>
      </c>
      <c r="O184" s="136">
        <f t="shared" si="92"/>
        <v>0</v>
      </c>
      <c r="P184" s="136">
        <f t="shared" si="92"/>
        <v>0</v>
      </c>
      <c r="Q184" s="136">
        <f t="shared" si="92"/>
        <v>0</v>
      </c>
      <c r="R184" s="136">
        <f t="shared" si="92"/>
        <v>0</v>
      </c>
    </row>
    <row r="185" spans="1:18" ht="11.25">
      <c r="A185" s="231" t="s">
        <v>21</v>
      </c>
      <c r="B185" s="232"/>
      <c r="C185" s="233"/>
      <c r="D185" s="82">
        <f>D184+1</f>
        <v>62</v>
      </c>
      <c r="E185" s="82">
        <v>7</v>
      </c>
      <c r="F185" s="82">
        <v>2</v>
      </c>
      <c r="G185" s="83" t="s">
        <v>205</v>
      </c>
      <c r="H185" s="6">
        <v>112</v>
      </c>
      <c r="I185" s="4">
        <v>221</v>
      </c>
      <c r="J185" s="189">
        <f>'шк мес21'!G48</f>
        <v>0</v>
      </c>
      <c r="K185" s="138"/>
      <c r="L185" s="138"/>
      <c r="M185" s="189"/>
      <c r="N185" s="138"/>
      <c r="O185" s="138"/>
      <c r="P185" s="138"/>
      <c r="Q185" s="138"/>
      <c r="R185" s="138"/>
    </row>
    <row r="186" spans="1:18" ht="11.25">
      <c r="A186" s="255" t="s">
        <v>19</v>
      </c>
      <c r="B186" s="256"/>
      <c r="C186" s="257"/>
      <c r="D186" s="77">
        <f>D185+1</f>
        <v>63</v>
      </c>
      <c r="E186" s="77">
        <v>7</v>
      </c>
      <c r="F186" s="77">
        <v>2</v>
      </c>
      <c r="G186" s="80" t="s">
        <v>205</v>
      </c>
      <c r="H186" s="81">
        <v>240</v>
      </c>
      <c r="I186" s="84">
        <v>220</v>
      </c>
      <c r="J186" s="188">
        <f>J187+J188+J189+J196+J197+J198</f>
        <v>1231271</v>
      </c>
      <c r="K186" s="136">
        <f aca="true" t="shared" si="93" ref="K186:R186">K187+K188+K189+K196+K197</f>
        <v>0</v>
      </c>
      <c r="L186" s="136">
        <f t="shared" si="93"/>
        <v>0</v>
      </c>
      <c r="M186" s="188">
        <f t="shared" si="93"/>
        <v>973452</v>
      </c>
      <c r="N186" s="136">
        <f t="shared" si="93"/>
        <v>0</v>
      </c>
      <c r="O186" s="136">
        <f t="shared" si="93"/>
        <v>0</v>
      </c>
      <c r="P186" s="136">
        <f t="shared" si="93"/>
        <v>0</v>
      </c>
      <c r="Q186" s="136">
        <f t="shared" si="93"/>
        <v>0</v>
      </c>
      <c r="R186" s="136">
        <f t="shared" si="93"/>
        <v>0</v>
      </c>
    </row>
    <row r="187" spans="1:18" ht="11.25">
      <c r="A187" s="249" t="s">
        <v>21</v>
      </c>
      <c r="B187" s="250"/>
      <c r="C187" s="251"/>
      <c r="D187" s="82">
        <f t="shared" si="87"/>
        <v>64</v>
      </c>
      <c r="E187" s="82">
        <v>7</v>
      </c>
      <c r="F187" s="82">
        <v>2</v>
      </c>
      <c r="G187" s="83" t="s">
        <v>205</v>
      </c>
      <c r="H187" s="6">
        <v>244</v>
      </c>
      <c r="I187" s="4">
        <v>221</v>
      </c>
      <c r="J187" s="189">
        <f>'шк мес21'!G45+'шк мес21'!G47</f>
        <v>14435</v>
      </c>
      <c r="K187" s="138"/>
      <c r="L187" s="138"/>
      <c r="M187" s="189"/>
      <c r="N187" s="138"/>
      <c r="O187" s="138"/>
      <c r="P187" s="138"/>
      <c r="Q187" s="138"/>
      <c r="R187" s="138"/>
    </row>
    <row r="188" spans="1:18" ht="11.25">
      <c r="A188" s="249" t="s">
        <v>20</v>
      </c>
      <c r="B188" s="250"/>
      <c r="C188" s="251"/>
      <c r="D188" s="82">
        <f t="shared" si="87"/>
        <v>65</v>
      </c>
      <c r="E188" s="82">
        <v>7</v>
      </c>
      <c r="F188" s="82">
        <v>2</v>
      </c>
      <c r="G188" s="83" t="s">
        <v>205</v>
      </c>
      <c r="H188" s="6">
        <v>242</v>
      </c>
      <c r="I188" s="4">
        <v>222</v>
      </c>
      <c r="J188" s="189"/>
      <c r="K188" s="138"/>
      <c r="L188" s="138"/>
      <c r="M188" s="189"/>
      <c r="N188" s="138"/>
      <c r="O188" s="138"/>
      <c r="P188" s="138"/>
      <c r="Q188" s="138"/>
      <c r="R188" s="138"/>
    </row>
    <row r="189" spans="1:18" ht="11.25">
      <c r="A189" s="249" t="s">
        <v>22</v>
      </c>
      <c r="B189" s="250"/>
      <c r="C189" s="251"/>
      <c r="D189" s="82">
        <f t="shared" si="87"/>
        <v>66</v>
      </c>
      <c r="E189" s="82">
        <v>7</v>
      </c>
      <c r="F189" s="82">
        <v>2</v>
      </c>
      <c r="G189" s="83" t="s">
        <v>205</v>
      </c>
      <c r="H189" s="6">
        <v>244</v>
      </c>
      <c r="I189" s="4">
        <v>223</v>
      </c>
      <c r="J189" s="189">
        <f>J190+J191+J192+J193+J194+J195</f>
        <v>1049418</v>
      </c>
      <c r="K189" s="138">
        <f aca="true" t="shared" si="94" ref="K189:R189">K190+K191+K192+K193+K194+K195</f>
        <v>0</v>
      </c>
      <c r="L189" s="138">
        <f t="shared" si="94"/>
        <v>0</v>
      </c>
      <c r="M189" s="189">
        <f t="shared" si="94"/>
        <v>973452</v>
      </c>
      <c r="N189" s="138">
        <f t="shared" si="94"/>
        <v>0</v>
      </c>
      <c r="O189" s="138">
        <f t="shared" si="94"/>
        <v>0</v>
      </c>
      <c r="P189" s="138">
        <f t="shared" si="94"/>
        <v>0</v>
      </c>
      <c r="Q189" s="138">
        <f t="shared" si="94"/>
        <v>0</v>
      </c>
      <c r="R189" s="138">
        <f t="shared" si="94"/>
        <v>0</v>
      </c>
    </row>
    <row r="190" spans="1:18" ht="11.25">
      <c r="A190" s="252" t="s">
        <v>23</v>
      </c>
      <c r="B190" s="253"/>
      <c r="C190" s="254"/>
      <c r="D190" s="82">
        <f t="shared" si="87"/>
        <v>67</v>
      </c>
      <c r="E190" s="82">
        <v>7</v>
      </c>
      <c r="F190" s="82">
        <v>2</v>
      </c>
      <c r="G190" s="83" t="s">
        <v>205</v>
      </c>
      <c r="H190" s="6">
        <v>244</v>
      </c>
      <c r="I190" s="4">
        <v>223</v>
      </c>
      <c r="J190" s="190">
        <f>'шк мес21'!G56</f>
        <v>664610</v>
      </c>
      <c r="K190" s="139"/>
      <c r="L190" s="139"/>
      <c r="M190" s="191">
        <f>'шк мес22'!G54</f>
        <v>664610</v>
      </c>
      <c r="N190" s="139"/>
      <c r="O190" s="139"/>
      <c r="P190" s="139"/>
      <c r="Q190" s="139"/>
      <c r="R190" s="139"/>
    </row>
    <row r="191" spans="1:18" ht="11.25">
      <c r="A191" s="252" t="s">
        <v>24</v>
      </c>
      <c r="B191" s="253"/>
      <c r="C191" s="254"/>
      <c r="D191" s="82">
        <f t="shared" si="87"/>
        <v>68</v>
      </c>
      <c r="E191" s="82">
        <v>7</v>
      </c>
      <c r="F191" s="82">
        <v>2</v>
      </c>
      <c r="G191" s="83" t="s">
        <v>205</v>
      </c>
      <c r="H191" s="6">
        <v>244</v>
      </c>
      <c r="I191" s="4">
        <v>223</v>
      </c>
      <c r="J191" s="190"/>
      <c r="K191" s="139"/>
      <c r="L191" s="139"/>
      <c r="M191" s="191"/>
      <c r="N191" s="139"/>
      <c r="O191" s="139"/>
      <c r="P191" s="139"/>
      <c r="Q191" s="139"/>
      <c r="R191" s="139"/>
    </row>
    <row r="192" spans="1:18" ht="11.25">
      <c r="A192" s="252" t="s">
        <v>25</v>
      </c>
      <c r="B192" s="253"/>
      <c r="C192" s="254"/>
      <c r="D192" s="82">
        <f t="shared" si="87"/>
        <v>69</v>
      </c>
      <c r="E192" s="82">
        <v>7</v>
      </c>
      <c r="F192" s="82">
        <v>2</v>
      </c>
      <c r="G192" s="83" t="s">
        <v>205</v>
      </c>
      <c r="H192" s="6">
        <v>244</v>
      </c>
      <c r="I192" s="4">
        <v>223</v>
      </c>
      <c r="J192" s="191">
        <f>'шк мес21'!G55</f>
        <v>370610</v>
      </c>
      <c r="K192" s="129"/>
      <c r="L192" s="129"/>
      <c r="M192" s="191">
        <f>'шк мес22'!G53</f>
        <v>308842</v>
      </c>
      <c r="N192" s="129"/>
      <c r="O192" s="129"/>
      <c r="P192" s="129"/>
      <c r="Q192" s="129"/>
      <c r="R192" s="129"/>
    </row>
    <row r="193" spans="1:18" ht="11.25">
      <c r="A193" s="252" t="s">
        <v>26</v>
      </c>
      <c r="B193" s="253"/>
      <c r="C193" s="254"/>
      <c r="D193" s="82">
        <f t="shared" si="87"/>
        <v>70</v>
      </c>
      <c r="E193" s="82">
        <v>7</v>
      </c>
      <c r="F193" s="82">
        <v>2</v>
      </c>
      <c r="G193" s="83" t="s">
        <v>205</v>
      </c>
      <c r="H193" s="6">
        <v>244</v>
      </c>
      <c r="I193" s="4">
        <v>223</v>
      </c>
      <c r="J193" s="191">
        <f>'шк мес21'!G57</f>
        <v>0</v>
      </c>
      <c r="K193" s="129"/>
      <c r="L193" s="129"/>
      <c r="M193" s="191">
        <f>'шк мес22'!G55</f>
        <v>0</v>
      </c>
      <c r="N193" s="129"/>
      <c r="O193" s="129"/>
      <c r="P193" s="129"/>
      <c r="Q193" s="129"/>
      <c r="R193" s="129"/>
    </row>
    <row r="194" spans="1:18" ht="11.25">
      <c r="A194" s="252" t="s">
        <v>27</v>
      </c>
      <c r="B194" s="253"/>
      <c r="C194" s="254"/>
      <c r="D194" s="82">
        <f t="shared" si="87"/>
        <v>71</v>
      </c>
      <c r="E194" s="82">
        <v>7</v>
      </c>
      <c r="F194" s="82">
        <v>2</v>
      </c>
      <c r="G194" s="83" t="s">
        <v>205</v>
      </c>
      <c r="H194" s="6">
        <v>244</v>
      </c>
      <c r="I194" s="4">
        <v>223</v>
      </c>
      <c r="J194" s="191">
        <f>'шк мес21'!G58</f>
        <v>0</v>
      </c>
      <c r="K194" s="129"/>
      <c r="L194" s="129"/>
      <c r="M194" s="129"/>
      <c r="N194" s="129"/>
      <c r="O194" s="129"/>
      <c r="P194" s="129"/>
      <c r="Q194" s="129"/>
      <c r="R194" s="129"/>
    </row>
    <row r="195" spans="1:18" ht="11.25">
      <c r="A195" s="252" t="s">
        <v>135</v>
      </c>
      <c r="B195" s="253"/>
      <c r="C195" s="254"/>
      <c r="D195" s="82">
        <f t="shared" si="87"/>
        <v>72</v>
      </c>
      <c r="E195" s="82">
        <v>7</v>
      </c>
      <c r="F195" s="82">
        <v>2</v>
      </c>
      <c r="G195" s="83" t="s">
        <v>205</v>
      </c>
      <c r="H195" s="6">
        <v>244</v>
      </c>
      <c r="I195" s="4">
        <v>223</v>
      </c>
      <c r="J195" s="191">
        <f>'шк мес21'!G59</f>
        <v>14198</v>
      </c>
      <c r="K195" s="129"/>
      <c r="L195" s="129"/>
      <c r="M195" s="129"/>
      <c r="N195" s="129"/>
      <c r="O195" s="129"/>
      <c r="P195" s="129"/>
      <c r="Q195" s="129"/>
      <c r="R195" s="129"/>
    </row>
    <row r="196" spans="1:18" ht="20.25" customHeight="1">
      <c r="A196" s="231" t="s">
        <v>28</v>
      </c>
      <c r="B196" s="232"/>
      <c r="C196" s="233"/>
      <c r="D196" s="82">
        <f t="shared" si="87"/>
        <v>73</v>
      </c>
      <c r="E196" s="82">
        <v>7</v>
      </c>
      <c r="F196" s="82">
        <v>2</v>
      </c>
      <c r="G196" s="83" t="s">
        <v>205</v>
      </c>
      <c r="H196" s="6">
        <v>244</v>
      </c>
      <c r="I196" s="4">
        <v>225</v>
      </c>
      <c r="J196" s="189">
        <f>'шк мес21'!G73</f>
        <v>86949</v>
      </c>
      <c r="K196" s="138"/>
      <c r="L196" s="138"/>
      <c r="M196" s="138"/>
      <c r="N196" s="138"/>
      <c r="O196" s="138"/>
      <c r="P196" s="138"/>
      <c r="Q196" s="138"/>
      <c r="R196" s="138"/>
    </row>
    <row r="197" spans="1:18" ht="11.25">
      <c r="A197" s="249" t="s">
        <v>29</v>
      </c>
      <c r="B197" s="250"/>
      <c r="C197" s="251"/>
      <c r="D197" s="82">
        <f t="shared" si="87"/>
        <v>74</v>
      </c>
      <c r="E197" s="82">
        <v>7</v>
      </c>
      <c r="F197" s="82">
        <v>2</v>
      </c>
      <c r="G197" s="83" t="s">
        <v>205</v>
      </c>
      <c r="H197" s="6">
        <v>244</v>
      </c>
      <c r="I197" s="4">
        <v>226</v>
      </c>
      <c r="J197" s="189">
        <f>'шк мес21'!G85</f>
        <v>76069</v>
      </c>
      <c r="K197" s="138"/>
      <c r="L197" s="138"/>
      <c r="M197" s="138"/>
      <c r="N197" s="138"/>
      <c r="O197" s="138"/>
      <c r="P197" s="138"/>
      <c r="Q197" s="138"/>
      <c r="R197" s="138"/>
    </row>
    <row r="198" spans="1:18" ht="11.25">
      <c r="A198" s="249" t="s">
        <v>206</v>
      </c>
      <c r="B198" s="250"/>
      <c r="C198" s="251"/>
      <c r="D198" s="82">
        <f t="shared" si="87"/>
        <v>75</v>
      </c>
      <c r="E198" s="82">
        <v>7</v>
      </c>
      <c r="F198" s="82">
        <v>2</v>
      </c>
      <c r="G198" s="83" t="s">
        <v>205</v>
      </c>
      <c r="H198" s="6">
        <v>244</v>
      </c>
      <c r="I198" s="4">
        <v>227</v>
      </c>
      <c r="J198" s="189">
        <f>'шк мес21'!G92</f>
        <v>4400</v>
      </c>
      <c r="K198" s="138"/>
      <c r="L198" s="138"/>
      <c r="M198" s="138"/>
      <c r="N198" s="138"/>
      <c r="O198" s="138"/>
      <c r="P198" s="138"/>
      <c r="Q198" s="138"/>
      <c r="R198" s="138"/>
    </row>
    <row r="199" spans="1:18" ht="18.75" customHeight="1">
      <c r="A199" s="234" t="s">
        <v>31</v>
      </c>
      <c r="B199" s="235"/>
      <c r="C199" s="236"/>
      <c r="D199" s="77">
        <f t="shared" si="87"/>
        <v>76</v>
      </c>
      <c r="E199" s="77">
        <v>7</v>
      </c>
      <c r="F199" s="77">
        <v>2</v>
      </c>
      <c r="G199" s="80" t="s">
        <v>205</v>
      </c>
      <c r="H199" s="81">
        <v>240</v>
      </c>
      <c r="I199" s="84">
        <v>300</v>
      </c>
      <c r="J199" s="188">
        <f>J200+J201</f>
        <v>276487</v>
      </c>
      <c r="K199" s="136">
        <f aca="true" t="shared" si="95" ref="K199:R199">K200+K201</f>
        <v>0</v>
      </c>
      <c r="L199" s="136">
        <f t="shared" si="95"/>
        <v>0</v>
      </c>
      <c r="M199" s="136">
        <f t="shared" si="95"/>
        <v>0</v>
      </c>
      <c r="N199" s="136">
        <f t="shared" si="95"/>
        <v>0</v>
      </c>
      <c r="O199" s="136">
        <f t="shared" si="95"/>
        <v>0</v>
      </c>
      <c r="P199" s="136">
        <f t="shared" si="95"/>
        <v>0</v>
      </c>
      <c r="Q199" s="136">
        <f t="shared" si="95"/>
        <v>0</v>
      </c>
      <c r="R199" s="136">
        <f t="shared" si="95"/>
        <v>0</v>
      </c>
    </row>
    <row r="200" spans="1:18" ht="21.75" customHeight="1">
      <c r="A200" s="231" t="s">
        <v>32</v>
      </c>
      <c r="B200" s="232"/>
      <c r="C200" s="233"/>
      <c r="D200" s="82">
        <f t="shared" si="87"/>
        <v>77</v>
      </c>
      <c r="E200" s="82">
        <v>7</v>
      </c>
      <c r="F200" s="82">
        <v>2</v>
      </c>
      <c r="G200" s="83" t="s">
        <v>205</v>
      </c>
      <c r="H200" s="6">
        <v>244</v>
      </c>
      <c r="I200" s="4">
        <v>310</v>
      </c>
      <c r="J200" s="189"/>
      <c r="K200" s="138"/>
      <c r="L200" s="138"/>
      <c r="M200" s="138"/>
      <c r="N200" s="138"/>
      <c r="O200" s="138"/>
      <c r="P200" s="138"/>
      <c r="Q200" s="138"/>
      <c r="R200" s="138"/>
    </row>
    <row r="201" spans="1:18" ht="21.75" customHeight="1">
      <c r="A201" s="231" t="s">
        <v>33</v>
      </c>
      <c r="B201" s="232"/>
      <c r="C201" s="233"/>
      <c r="D201" s="82">
        <f t="shared" si="87"/>
        <v>78</v>
      </c>
      <c r="E201" s="82">
        <v>7</v>
      </c>
      <c r="F201" s="82">
        <v>2</v>
      </c>
      <c r="G201" s="83" t="s">
        <v>205</v>
      </c>
      <c r="H201" s="6">
        <v>244</v>
      </c>
      <c r="I201" s="4">
        <v>340</v>
      </c>
      <c r="J201" s="189">
        <f>J203+J202</f>
        <v>276487</v>
      </c>
      <c r="K201" s="138">
        <f aca="true" t="shared" si="96" ref="K201:R201">K203</f>
        <v>0</v>
      </c>
      <c r="L201" s="138">
        <f t="shared" si="96"/>
        <v>0</v>
      </c>
      <c r="M201" s="138">
        <f t="shared" si="96"/>
        <v>0</v>
      </c>
      <c r="N201" s="138">
        <f t="shared" si="96"/>
        <v>0</v>
      </c>
      <c r="O201" s="138">
        <f t="shared" si="96"/>
        <v>0</v>
      </c>
      <c r="P201" s="138">
        <f t="shared" si="96"/>
        <v>0</v>
      </c>
      <c r="Q201" s="138">
        <f t="shared" si="96"/>
        <v>0</v>
      </c>
      <c r="R201" s="138">
        <f t="shared" si="96"/>
        <v>0</v>
      </c>
    </row>
    <row r="202" spans="1:18" ht="21.75" customHeight="1">
      <c r="A202" s="231" t="s">
        <v>207</v>
      </c>
      <c r="B202" s="232"/>
      <c r="C202" s="233"/>
      <c r="D202" s="82">
        <f>D201+1</f>
        <v>79</v>
      </c>
      <c r="E202" s="82">
        <v>7</v>
      </c>
      <c r="F202" s="82">
        <v>2</v>
      </c>
      <c r="G202" s="83" t="s">
        <v>205</v>
      </c>
      <c r="H202" s="6">
        <v>244</v>
      </c>
      <c r="I202" s="4">
        <v>343</v>
      </c>
      <c r="J202" s="189">
        <f>'шк мес21'!D119</f>
        <v>270487</v>
      </c>
      <c r="K202" s="138"/>
      <c r="L202" s="138"/>
      <c r="M202" s="138"/>
      <c r="N202" s="138"/>
      <c r="O202" s="138"/>
      <c r="P202" s="138"/>
      <c r="Q202" s="138"/>
      <c r="R202" s="138"/>
    </row>
    <row r="203" spans="1:18" ht="30.75" customHeight="1">
      <c r="A203" s="231" t="s">
        <v>126</v>
      </c>
      <c r="B203" s="232"/>
      <c r="C203" s="233"/>
      <c r="D203" s="82">
        <f>D202+1</f>
        <v>80</v>
      </c>
      <c r="E203" s="82">
        <v>7</v>
      </c>
      <c r="F203" s="82">
        <v>2</v>
      </c>
      <c r="G203" s="83" t="s">
        <v>205</v>
      </c>
      <c r="H203" s="6">
        <v>244</v>
      </c>
      <c r="I203" s="4">
        <v>346</v>
      </c>
      <c r="J203" s="189">
        <f>'шк мес21'!D125+'шк мес21'!D127</f>
        <v>6000</v>
      </c>
      <c r="K203" s="138"/>
      <c r="L203" s="138"/>
      <c r="M203" s="138"/>
      <c r="N203" s="138"/>
      <c r="O203" s="138"/>
      <c r="P203" s="138"/>
      <c r="Q203" s="138"/>
      <c r="R203" s="138"/>
    </row>
    <row r="204" spans="1:18" ht="39.75" customHeight="1">
      <c r="A204" s="228" t="s">
        <v>208</v>
      </c>
      <c r="B204" s="229"/>
      <c r="C204" s="230"/>
      <c r="D204" s="79">
        <f t="shared" si="87"/>
        <v>81</v>
      </c>
      <c r="E204" s="79">
        <v>7</v>
      </c>
      <c r="F204" s="79">
        <v>2</v>
      </c>
      <c r="G204" s="80" t="s">
        <v>209</v>
      </c>
      <c r="H204" s="85"/>
      <c r="I204" s="86"/>
      <c r="J204" s="187">
        <f>J208+J205</f>
        <v>149818</v>
      </c>
      <c r="K204" s="137">
        <f aca="true" t="shared" si="97" ref="K204:R204">K208+K205</f>
        <v>0</v>
      </c>
      <c r="L204" s="137">
        <f t="shared" si="97"/>
        <v>0</v>
      </c>
      <c r="M204" s="137">
        <f>M208+M205</f>
        <v>155810</v>
      </c>
      <c r="N204" s="137">
        <f t="shared" si="97"/>
        <v>0</v>
      </c>
      <c r="O204" s="137">
        <f t="shared" si="97"/>
        <v>0</v>
      </c>
      <c r="P204" s="137">
        <f t="shared" si="97"/>
        <v>0</v>
      </c>
      <c r="Q204" s="137">
        <f t="shared" si="97"/>
        <v>0</v>
      </c>
      <c r="R204" s="137">
        <f t="shared" si="97"/>
        <v>0</v>
      </c>
    </row>
    <row r="205" spans="1:18" ht="21" customHeight="1">
      <c r="A205" s="234" t="s">
        <v>15</v>
      </c>
      <c r="B205" s="235"/>
      <c r="C205" s="236"/>
      <c r="D205" s="77">
        <f>D204+1</f>
        <v>82</v>
      </c>
      <c r="E205" s="77">
        <v>7</v>
      </c>
      <c r="F205" s="77">
        <v>2</v>
      </c>
      <c r="G205" s="78" t="s">
        <v>209</v>
      </c>
      <c r="H205" s="81">
        <v>110</v>
      </c>
      <c r="I205" s="84">
        <v>210</v>
      </c>
      <c r="J205" s="188">
        <f>J206+J207</f>
        <v>12960</v>
      </c>
      <c r="K205" s="136">
        <f aca="true" t="shared" si="98" ref="K205:R205">K206+K207</f>
        <v>0</v>
      </c>
      <c r="L205" s="136">
        <f t="shared" si="98"/>
        <v>0</v>
      </c>
      <c r="M205" s="136">
        <f t="shared" si="98"/>
        <v>13478</v>
      </c>
      <c r="N205" s="136">
        <f t="shared" si="98"/>
        <v>0</v>
      </c>
      <c r="O205" s="136">
        <f t="shared" si="98"/>
        <v>0</v>
      </c>
      <c r="P205" s="136">
        <f t="shared" si="98"/>
        <v>0</v>
      </c>
      <c r="Q205" s="136">
        <f t="shared" si="98"/>
        <v>0</v>
      </c>
      <c r="R205" s="136">
        <f t="shared" si="98"/>
        <v>0</v>
      </c>
    </row>
    <row r="206" spans="1:18" ht="11.25">
      <c r="A206" s="231" t="s">
        <v>16</v>
      </c>
      <c r="B206" s="232"/>
      <c r="C206" s="233"/>
      <c r="D206" s="82">
        <f>D205+1</f>
        <v>83</v>
      </c>
      <c r="E206" s="82">
        <v>7</v>
      </c>
      <c r="F206" s="82">
        <v>2</v>
      </c>
      <c r="G206" s="83" t="s">
        <v>209</v>
      </c>
      <c r="H206" s="6">
        <v>111</v>
      </c>
      <c r="I206" s="4">
        <v>211</v>
      </c>
      <c r="J206" s="189">
        <f>'855-21'!D14</f>
        <v>9955</v>
      </c>
      <c r="K206" s="138"/>
      <c r="L206" s="138"/>
      <c r="M206" s="189">
        <f>'855-22'!D14</f>
        <v>10352</v>
      </c>
      <c r="N206" s="138"/>
      <c r="O206" s="138"/>
      <c r="P206" s="138"/>
      <c r="Q206" s="138"/>
      <c r="R206" s="138"/>
    </row>
    <row r="207" spans="1:18" ht="19.5" customHeight="1">
      <c r="A207" s="231" t="s">
        <v>17</v>
      </c>
      <c r="B207" s="232"/>
      <c r="C207" s="233"/>
      <c r="D207" s="82">
        <f>D206+1</f>
        <v>84</v>
      </c>
      <c r="E207" s="82">
        <v>7</v>
      </c>
      <c r="F207" s="82">
        <v>2</v>
      </c>
      <c r="G207" s="83" t="s">
        <v>209</v>
      </c>
      <c r="H207" s="6">
        <v>119</v>
      </c>
      <c r="I207" s="4">
        <v>213</v>
      </c>
      <c r="J207" s="189">
        <f>'855-21'!D26</f>
        <v>3005</v>
      </c>
      <c r="K207" s="138"/>
      <c r="L207" s="138"/>
      <c r="M207" s="189">
        <f>'855-22'!D28</f>
        <v>3126</v>
      </c>
      <c r="N207" s="138"/>
      <c r="O207" s="138"/>
      <c r="P207" s="138"/>
      <c r="Q207" s="138"/>
      <c r="R207" s="138"/>
    </row>
    <row r="208" spans="1:18" ht="23.25" customHeight="1">
      <c r="A208" s="234" t="s">
        <v>31</v>
      </c>
      <c r="B208" s="235"/>
      <c r="C208" s="236"/>
      <c r="D208" s="77">
        <f>D207+1</f>
        <v>85</v>
      </c>
      <c r="E208" s="77">
        <v>7</v>
      </c>
      <c r="F208" s="77">
        <v>2</v>
      </c>
      <c r="G208" s="78" t="s">
        <v>209</v>
      </c>
      <c r="H208" s="81">
        <v>240</v>
      </c>
      <c r="I208" s="84">
        <v>300</v>
      </c>
      <c r="J208" s="188">
        <f aca="true" t="shared" si="99" ref="J208:R208">J209</f>
        <v>136858</v>
      </c>
      <c r="K208" s="136">
        <f t="shared" si="99"/>
        <v>0</v>
      </c>
      <c r="L208" s="136">
        <f t="shared" si="99"/>
        <v>0</v>
      </c>
      <c r="M208" s="188">
        <f t="shared" si="99"/>
        <v>142332</v>
      </c>
      <c r="N208" s="136">
        <f t="shared" si="99"/>
        <v>0</v>
      </c>
      <c r="O208" s="136">
        <f t="shared" si="99"/>
        <v>0</v>
      </c>
      <c r="P208" s="136">
        <f t="shared" si="99"/>
        <v>0</v>
      </c>
      <c r="Q208" s="136">
        <f t="shared" si="99"/>
        <v>0</v>
      </c>
      <c r="R208" s="136">
        <f t="shared" si="99"/>
        <v>0</v>
      </c>
    </row>
    <row r="209" spans="1:18" ht="21.75" customHeight="1">
      <c r="A209" s="231" t="s">
        <v>33</v>
      </c>
      <c r="B209" s="232"/>
      <c r="C209" s="233"/>
      <c r="D209" s="82">
        <f>D208+1</f>
        <v>86</v>
      </c>
      <c r="E209" s="82">
        <v>7</v>
      </c>
      <c r="F209" s="82">
        <v>2</v>
      </c>
      <c r="G209" s="83" t="s">
        <v>209</v>
      </c>
      <c r="H209" s="6">
        <v>244</v>
      </c>
      <c r="I209" s="4">
        <v>340</v>
      </c>
      <c r="J209" s="189">
        <f>J210</f>
        <v>136858</v>
      </c>
      <c r="K209" s="138">
        <f aca="true" t="shared" si="100" ref="K209:R209">K210</f>
        <v>0</v>
      </c>
      <c r="L209" s="138">
        <f t="shared" si="100"/>
        <v>0</v>
      </c>
      <c r="M209" s="189">
        <f t="shared" si="100"/>
        <v>142332</v>
      </c>
      <c r="N209" s="138">
        <f t="shared" si="100"/>
        <v>0</v>
      </c>
      <c r="O209" s="138">
        <f t="shared" si="100"/>
        <v>0</v>
      </c>
      <c r="P209" s="138">
        <f t="shared" si="100"/>
        <v>0</v>
      </c>
      <c r="Q209" s="138">
        <f t="shared" si="100"/>
        <v>0</v>
      </c>
      <c r="R209" s="138">
        <f t="shared" si="100"/>
        <v>0</v>
      </c>
    </row>
    <row r="210" spans="1:18" ht="21.75" customHeight="1">
      <c r="A210" s="231" t="s">
        <v>127</v>
      </c>
      <c r="B210" s="232"/>
      <c r="C210" s="233"/>
      <c r="D210" s="82">
        <f t="shared" si="87"/>
        <v>87</v>
      </c>
      <c r="E210" s="82">
        <v>7</v>
      </c>
      <c r="F210" s="82">
        <v>2</v>
      </c>
      <c r="G210" s="83" t="s">
        <v>209</v>
      </c>
      <c r="H210" s="6">
        <v>244</v>
      </c>
      <c r="I210" s="4">
        <v>342</v>
      </c>
      <c r="J210" s="189">
        <f>'855-21'!D40</f>
        <v>136858</v>
      </c>
      <c r="K210" s="138"/>
      <c r="L210" s="138"/>
      <c r="M210" s="189">
        <f>'855-22'!D39</f>
        <v>142332</v>
      </c>
      <c r="N210" s="138"/>
      <c r="O210" s="138"/>
      <c r="P210" s="138"/>
      <c r="Q210" s="138"/>
      <c r="R210" s="138"/>
    </row>
    <row r="211" spans="1:18" ht="27.75" customHeight="1">
      <c r="A211" s="228" t="s">
        <v>210</v>
      </c>
      <c r="B211" s="229"/>
      <c r="C211" s="230"/>
      <c r="D211" s="79">
        <f aca="true" t="shared" si="101" ref="D211:D222">D210+1</f>
        <v>88</v>
      </c>
      <c r="E211" s="79">
        <v>7</v>
      </c>
      <c r="F211" s="79">
        <v>2</v>
      </c>
      <c r="G211" s="80" t="s">
        <v>211</v>
      </c>
      <c r="H211" s="85"/>
      <c r="I211" s="86"/>
      <c r="J211" s="187">
        <f>J212</f>
        <v>0</v>
      </c>
      <c r="K211" s="137">
        <f aca="true" t="shared" si="102" ref="K211:R212">K212</f>
        <v>0</v>
      </c>
      <c r="L211" s="137">
        <f t="shared" si="102"/>
        <v>0</v>
      </c>
      <c r="M211" s="187">
        <f t="shared" si="102"/>
        <v>0</v>
      </c>
      <c r="N211" s="137">
        <f t="shared" si="102"/>
        <v>0</v>
      </c>
      <c r="O211" s="137">
        <f t="shared" si="102"/>
        <v>0</v>
      </c>
      <c r="P211" s="137">
        <f t="shared" si="102"/>
        <v>0</v>
      </c>
      <c r="Q211" s="137">
        <f t="shared" si="102"/>
        <v>0</v>
      </c>
      <c r="R211" s="137">
        <f t="shared" si="102"/>
        <v>0</v>
      </c>
    </row>
    <row r="212" spans="1:18" ht="11.25">
      <c r="A212" s="234" t="s">
        <v>141</v>
      </c>
      <c r="B212" s="235"/>
      <c r="C212" s="236"/>
      <c r="D212" s="77">
        <f t="shared" si="101"/>
        <v>89</v>
      </c>
      <c r="E212" s="77">
        <v>7</v>
      </c>
      <c r="F212" s="77">
        <v>2</v>
      </c>
      <c r="G212" s="78" t="s">
        <v>211</v>
      </c>
      <c r="H212" s="81">
        <v>320</v>
      </c>
      <c r="I212" s="84">
        <v>260</v>
      </c>
      <c r="J212" s="188">
        <f>J213</f>
        <v>0</v>
      </c>
      <c r="K212" s="136">
        <f t="shared" si="102"/>
        <v>0</v>
      </c>
      <c r="L212" s="136">
        <f t="shared" si="102"/>
        <v>0</v>
      </c>
      <c r="M212" s="188">
        <f t="shared" si="102"/>
        <v>0</v>
      </c>
      <c r="N212" s="136">
        <f t="shared" si="102"/>
        <v>0</v>
      </c>
      <c r="O212" s="136">
        <f t="shared" si="102"/>
        <v>0</v>
      </c>
      <c r="P212" s="136">
        <f t="shared" si="102"/>
        <v>0</v>
      </c>
      <c r="Q212" s="136">
        <f t="shared" si="102"/>
        <v>0</v>
      </c>
      <c r="R212" s="136">
        <f t="shared" si="102"/>
        <v>0</v>
      </c>
    </row>
    <row r="213" spans="1:18" ht="31.5" customHeight="1">
      <c r="A213" s="231" t="s">
        <v>212</v>
      </c>
      <c r="B213" s="232"/>
      <c r="C213" s="233"/>
      <c r="D213" s="82">
        <f t="shared" si="101"/>
        <v>90</v>
      </c>
      <c r="E213" s="82">
        <v>7</v>
      </c>
      <c r="F213" s="82">
        <v>2</v>
      </c>
      <c r="G213" s="83" t="s">
        <v>211</v>
      </c>
      <c r="H213" s="6">
        <v>321</v>
      </c>
      <c r="I213" s="4">
        <v>263</v>
      </c>
      <c r="J213" s="189">
        <f>'ОВЗ-21'!D14</f>
        <v>0</v>
      </c>
      <c r="K213" s="138"/>
      <c r="L213" s="138"/>
      <c r="M213" s="189"/>
      <c r="N213" s="138"/>
      <c r="O213" s="138"/>
      <c r="P213" s="138"/>
      <c r="Q213" s="138"/>
      <c r="R213" s="138"/>
    </row>
    <row r="214" spans="1:18" ht="18" customHeight="1">
      <c r="A214" s="228" t="s">
        <v>213</v>
      </c>
      <c r="B214" s="229"/>
      <c r="C214" s="230"/>
      <c r="D214" s="79">
        <f t="shared" si="101"/>
        <v>91</v>
      </c>
      <c r="E214" s="79">
        <v>7</v>
      </c>
      <c r="F214" s="79">
        <v>2</v>
      </c>
      <c r="G214" s="80" t="s">
        <v>214</v>
      </c>
      <c r="H214" s="85"/>
      <c r="I214" s="86"/>
      <c r="J214" s="187">
        <f>J215</f>
        <v>64320</v>
      </c>
      <c r="K214" s="137">
        <f aca="true" t="shared" si="103" ref="K214:R216">K215</f>
        <v>0</v>
      </c>
      <c r="L214" s="137">
        <f t="shared" si="103"/>
        <v>0</v>
      </c>
      <c r="M214" s="187">
        <f t="shared" si="103"/>
        <v>120496</v>
      </c>
      <c r="N214" s="137">
        <f t="shared" si="103"/>
        <v>0</v>
      </c>
      <c r="O214" s="137">
        <f t="shared" si="103"/>
        <v>0</v>
      </c>
      <c r="P214" s="137">
        <f t="shared" si="103"/>
        <v>0</v>
      </c>
      <c r="Q214" s="137">
        <f t="shared" si="103"/>
        <v>0</v>
      </c>
      <c r="R214" s="137">
        <f t="shared" si="103"/>
        <v>0</v>
      </c>
    </row>
    <row r="215" spans="1:18" ht="21.75" customHeight="1">
      <c r="A215" s="234" t="s">
        <v>31</v>
      </c>
      <c r="B215" s="235"/>
      <c r="C215" s="236"/>
      <c r="D215" s="77">
        <f t="shared" si="101"/>
        <v>92</v>
      </c>
      <c r="E215" s="77">
        <v>7</v>
      </c>
      <c r="F215" s="77">
        <v>2</v>
      </c>
      <c r="G215" s="78" t="s">
        <v>214</v>
      </c>
      <c r="H215" s="81">
        <v>240</v>
      </c>
      <c r="I215" s="84">
        <v>300</v>
      </c>
      <c r="J215" s="188">
        <f>J216</f>
        <v>64320</v>
      </c>
      <c r="K215" s="136">
        <f t="shared" si="103"/>
        <v>0</v>
      </c>
      <c r="L215" s="136">
        <f t="shared" si="103"/>
        <v>0</v>
      </c>
      <c r="M215" s="136">
        <f t="shared" si="103"/>
        <v>120496</v>
      </c>
      <c r="N215" s="136">
        <f t="shared" si="103"/>
        <v>0</v>
      </c>
      <c r="O215" s="136">
        <f t="shared" si="103"/>
        <v>0</v>
      </c>
      <c r="P215" s="136">
        <f t="shared" si="103"/>
        <v>0</v>
      </c>
      <c r="Q215" s="136">
        <f t="shared" si="103"/>
        <v>0</v>
      </c>
      <c r="R215" s="136">
        <f t="shared" si="103"/>
        <v>0</v>
      </c>
    </row>
    <row r="216" spans="1:18" ht="21.75" customHeight="1">
      <c r="A216" s="231" t="s">
        <v>33</v>
      </c>
      <c r="B216" s="232"/>
      <c r="C216" s="233"/>
      <c r="D216" s="82">
        <f t="shared" si="101"/>
        <v>93</v>
      </c>
      <c r="E216" s="82">
        <v>7</v>
      </c>
      <c r="F216" s="82">
        <v>2</v>
      </c>
      <c r="G216" s="83" t="s">
        <v>214</v>
      </c>
      <c r="H216" s="6">
        <v>244</v>
      </c>
      <c r="I216" s="4">
        <v>340</v>
      </c>
      <c r="J216" s="189">
        <f>J217</f>
        <v>64320</v>
      </c>
      <c r="K216" s="138">
        <f t="shared" si="103"/>
        <v>0</v>
      </c>
      <c r="L216" s="138">
        <f t="shared" si="103"/>
        <v>0</v>
      </c>
      <c r="M216" s="138">
        <f t="shared" si="103"/>
        <v>120496</v>
      </c>
      <c r="N216" s="138">
        <f t="shared" si="103"/>
        <v>0</v>
      </c>
      <c r="O216" s="138">
        <f t="shared" si="103"/>
        <v>0</v>
      </c>
      <c r="P216" s="138">
        <f t="shared" si="103"/>
        <v>0</v>
      </c>
      <c r="Q216" s="138">
        <f t="shared" si="103"/>
        <v>0</v>
      </c>
      <c r="R216" s="138">
        <f t="shared" si="103"/>
        <v>0</v>
      </c>
    </row>
    <row r="217" spans="1:18" ht="21.75" customHeight="1">
      <c r="A217" s="231" t="s">
        <v>127</v>
      </c>
      <c r="B217" s="232"/>
      <c r="C217" s="233"/>
      <c r="D217" s="82">
        <f t="shared" si="101"/>
        <v>94</v>
      </c>
      <c r="E217" s="82">
        <v>7</v>
      </c>
      <c r="F217" s="82">
        <v>2</v>
      </c>
      <c r="G217" s="83" t="s">
        <v>214</v>
      </c>
      <c r="H217" s="6">
        <v>244</v>
      </c>
      <c r="I217" s="4">
        <v>342</v>
      </c>
      <c r="J217" s="189">
        <f>'5-11 кл-21'!D21</f>
        <v>64320</v>
      </c>
      <c r="K217" s="138"/>
      <c r="L217" s="138"/>
      <c r="M217" s="138">
        <f>'5-11 кл-22'!D21</f>
        <v>120496</v>
      </c>
      <c r="N217" s="138"/>
      <c r="O217" s="138"/>
      <c r="P217" s="138"/>
      <c r="Q217" s="138"/>
      <c r="R217" s="138"/>
    </row>
    <row r="218" spans="1:18" ht="48" customHeight="1">
      <c r="A218" s="228" t="s">
        <v>215</v>
      </c>
      <c r="B218" s="229"/>
      <c r="C218" s="230"/>
      <c r="D218" s="79">
        <f t="shared" si="101"/>
        <v>95</v>
      </c>
      <c r="E218" s="79">
        <v>7</v>
      </c>
      <c r="F218" s="79">
        <v>2</v>
      </c>
      <c r="G218" s="80" t="s">
        <v>216</v>
      </c>
      <c r="H218" s="85"/>
      <c r="I218" s="86"/>
      <c r="J218" s="187">
        <f>J219</f>
        <v>837830</v>
      </c>
      <c r="K218" s="137">
        <f aca="true" t="shared" si="104" ref="K218:R218">K219</f>
        <v>0</v>
      </c>
      <c r="L218" s="137">
        <f t="shared" si="104"/>
        <v>0</v>
      </c>
      <c r="M218" s="187">
        <f t="shared" si="104"/>
        <v>837830</v>
      </c>
      <c r="N218" s="137">
        <f t="shared" si="104"/>
        <v>0</v>
      </c>
      <c r="O218" s="137">
        <f t="shared" si="104"/>
        <v>0</v>
      </c>
      <c r="P218" s="137">
        <f t="shared" si="104"/>
        <v>0</v>
      </c>
      <c r="Q218" s="137">
        <f t="shared" si="104"/>
        <v>0</v>
      </c>
      <c r="R218" s="137">
        <f t="shared" si="104"/>
        <v>0</v>
      </c>
    </row>
    <row r="219" spans="1:18" ht="24" customHeight="1">
      <c r="A219" s="234" t="s">
        <v>15</v>
      </c>
      <c r="B219" s="235"/>
      <c r="C219" s="236"/>
      <c r="D219" s="77">
        <f t="shared" si="101"/>
        <v>96</v>
      </c>
      <c r="E219" s="77">
        <v>7</v>
      </c>
      <c r="F219" s="77">
        <v>2</v>
      </c>
      <c r="G219" s="78" t="s">
        <v>216</v>
      </c>
      <c r="H219" s="81">
        <v>110</v>
      </c>
      <c r="I219" s="84">
        <v>210</v>
      </c>
      <c r="J219" s="188">
        <f>J220+J221</f>
        <v>837830</v>
      </c>
      <c r="K219" s="136">
        <f aca="true" t="shared" si="105" ref="K219:R219">K220+K221</f>
        <v>0</v>
      </c>
      <c r="L219" s="136">
        <f t="shared" si="105"/>
        <v>0</v>
      </c>
      <c r="M219" s="188">
        <f t="shared" si="105"/>
        <v>837830</v>
      </c>
      <c r="N219" s="136">
        <f t="shared" si="105"/>
        <v>0</v>
      </c>
      <c r="O219" s="136">
        <f t="shared" si="105"/>
        <v>0</v>
      </c>
      <c r="P219" s="136">
        <f t="shared" si="105"/>
        <v>0</v>
      </c>
      <c r="Q219" s="136">
        <f t="shared" si="105"/>
        <v>0</v>
      </c>
      <c r="R219" s="136">
        <f t="shared" si="105"/>
        <v>0</v>
      </c>
    </row>
    <row r="220" spans="1:18" ht="11.25">
      <c r="A220" s="231" t="s">
        <v>16</v>
      </c>
      <c r="B220" s="232"/>
      <c r="C220" s="233"/>
      <c r="D220" s="82">
        <f t="shared" si="101"/>
        <v>97</v>
      </c>
      <c r="E220" s="82">
        <v>7</v>
      </c>
      <c r="F220" s="82">
        <v>2</v>
      </c>
      <c r="G220" s="83" t="s">
        <v>216</v>
      </c>
      <c r="H220" s="6">
        <v>111</v>
      </c>
      <c r="I220" s="4">
        <v>211</v>
      </c>
      <c r="J220" s="189">
        <f>классн21!D14</f>
        <v>643495</v>
      </c>
      <c r="K220" s="138"/>
      <c r="L220" s="138"/>
      <c r="M220" s="189">
        <f>классн22!D14</f>
        <v>643495</v>
      </c>
      <c r="N220" s="138"/>
      <c r="O220" s="138"/>
      <c r="P220" s="138"/>
      <c r="Q220" s="138"/>
      <c r="R220" s="138"/>
    </row>
    <row r="221" spans="1:18" ht="24" customHeight="1">
      <c r="A221" s="231" t="s">
        <v>17</v>
      </c>
      <c r="B221" s="232"/>
      <c r="C221" s="233"/>
      <c r="D221" s="82">
        <f t="shared" si="101"/>
        <v>98</v>
      </c>
      <c r="E221" s="82">
        <v>7</v>
      </c>
      <c r="F221" s="82">
        <v>2</v>
      </c>
      <c r="G221" s="83" t="s">
        <v>216</v>
      </c>
      <c r="H221" s="6">
        <v>119</v>
      </c>
      <c r="I221" s="4">
        <v>213</v>
      </c>
      <c r="J221" s="189">
        <f>классн21!D26</f>
        <v>194335</v>
      </c>
      <c r="K221" s="138"/>
      <c r="L221" s="138"/>
      <c r="M221" s="189">
        <f>классн22!D28</f>
        <v>194335</v>
      </c>
      <c r="N221" s="138"/>
      <c r="O221" s="138"/>
      <c r="P221" s="138"/>
      <c r="Q221" s="138"/>
      <c r="R221" s="138"/>
    </row>
    <row r="222" spans="1:18" ht="54" customHeight="1">
      <c r="A222" s="228" t="s">
        <v>217</v>
      </c>
      <c r="B222" s="229"/>
      <c r="C222" s="230"/>
      <c r="D222" s="79">
        <f t="shared" si="101"/>
        <v>99</v>
      </c>
      <c r="E222" s="79">
        <v>7</v>
      </c>
      <c r="F222" s="79">
        <v>2</v>
      </c>
      <c r="G222" s="80" t="s">
        <v>218</v>
      </c>
      <c r="H222" s="85"/>
      <c r="I222" s="86"/>
      <c r="J222" s="187">
        <f aca="true" t="shared" si="106" ref="J222:R222">J223+J229+J235</f>
        <v>9015637</v>
      </c>
      <c r="K222" s="137">
        <f t="shared" si="106"/>
        <v>0</v>
      </c>
      <c r="L222" s="137">
        <f t="shared" si="106"/>
        <v>0</v>
      </c>
      <c r="M222" s="187">
        <f>M223+M229+M235</f>
        <v>7798587</v>
      </c>
      <c r="N222" s="137">
        <f t="shared" si="106"/>
        <v>0</v>
      </c>
      <c r="O222" s="137">
        <f t="shared" si="106"/>
        <v>0</v>
      </c>
      <c r="P222" s="137">
        <f t="shared" si="106"/>
        <v>0</v>
      </c>
      <c r="Q222" s="137">
        <f t="shared" si="106"/>
        <v>0</v>
      </c>
      <c r="R222" s="137">
        <f t="shared" si="106"/>
        <v>0</v>
      </c>
    </row>
    <row r="223" spans="1:18" ht="44.25" customHeight="1">
      <c r="A223" s="237" t="s">
        <v>219</v>
      </c>
      <c r="B223" s="238"/>
      <c r="C223" s="239"/>
      <c r="D223" s="87">
        <f t="shared" si="87"/>
        <v>100</v>
      </c>
      <c r="E223" s="87">
        <v>7</v>
      </c>
      <c r="F223" s="87">
        <v>2</v>
      </c>
      <c r="G223" s="88" t="s">
        <v>222</v>
      </c>
      <c r="H223" s="6"/>
      <c r="I223" s="4"/>
      <c r="J223" s="219">
        <f>J224+J227</f>
        <v>6932320</v>
      </c>
      <c r="K223" s="140">
        <f aca="true" t="shared" si="107" ref="K223:R223">K224+K227</f>
        <v>0</v>
      </c>
      <c r="L223" s="140">
        <f t="shared" si="107"/>
        <v>0</v>
      </c>
      <c r="M223" s="219">
        <f t="shared" si="107"/>
        <v>6932320</v>
      </c>
      <c r="N223" s="140">
        <f t="shared" si="107"/>
        <v>0</v>
      </c>
      <c r="O223" s="140">
        <f t="shared" si="107"/>
        <v>0</v>
      </c>
      <c r="P223" s="140">
        <f t="shared" si="107"/>
        <v>0</v>
      </c>
      <c r="Q223" s="140">
        <f t="shared" si="107"/>
        <v>0</v>
      </c>
      <c r="R223" s="140">
        <f t="shared" si="107"/>
        <v>0</v>
      </c>
    </row>
    <row r="224" spans="1:18" ht="19.5" customHeight="1">
      <c r="A224" s="234" t="s">
        <v>15</v>
      </c>
      <c r="B224" s="235"/>
      <c r="C224" s="236"/>
      <c r="D224" s="77">
        <f t="shared" si="87"/>
        <v>101</v>
      </c>
      <c r="E224" s="77">
        <v>7</v>
      </c>
      <c r="F224" s="77">
        <v>2</v>
      </c>
      <c r="G224" s="80" t="s">
        <v>222</v>
      </c>
      <c r="H224" s="81">
        <v>110</v>
      </c>
      <c r="I224" s="18">
        <v>210</v>
      </c>
      <c r="J224" s="187">
        <f>J225+J226</f>
        <v>6931120</v>
      </c>
      <c r="K224" s="137">
        <f aca="true" t="shared" si="108" ref="K224:R224">K225+K226</f>
        <v>0</v>
      </c>
      <c r="L224" s="137">
        <f t="shared" si="108"/>
        <v>0</v>
      </c>
      <c r="M224" s="187">
        <f t="shared" si="108"/>
        <v>6931120</v>
      </c>
      <c r="N224" s="137">
        <f t="shared" si="108"/>
        <v>0</v>
      </c>
      <c r="O224" s="137">
        <f t="shared" si="108"/>
        <v>0</v>
      </c>
      <c r="P224" s="137">
        <f t="shared" si="108"/>
        <v>0</v>
      </c>
      <c r="Q224" s="137">
        <f t="shared" si="108"/>
        <v>0</v>
      </c>
      <c r="R224" s="137">
        <f t="shared" si="108"/>
        <v>0</v>
      </c>
    </row>
    <row r="225" spans="1:18" ht="11.25">
      <c r="A225" s="249" t="s">
        <v>16</v>
      </c>
      <c r="B225" s="250"/>
      <c r="C225" s="251"/>
      <c r="D225" s="82">
        <f t="shared" si="87"/>
        <v>102</v>
      </c>
      <c r="E225" s="82">
        <v>7</v>
      </c>
      <c r="F225" s="82">
        <v>2</v>
      </c>
      <c r="G225" s="88" t="s">
        <v>222</v>
      </c>
      <c r="H225" s="6">
        <v>111</v>
      </c>
      <c r="I225" s="5">
        <v>211</v>
      </c>
      <c r="J225" s="189">
        <f>обл21!D16</f>
        <v>5323440</v>
      </c>
      <c r="K225" s="138"/>
      <c r="L225" s="138"/>
      <c r="M225" s="189">
        <f>обл22!D16</f>
        <v>5323440</v>
      </c>
      <c r="N225" s="138"/>
      <c r="O225" s="138"/>
      <c r="P225" s="138"/>
      <c r="Q225" s="138"/>
      <c r="R225" s="138"/>
    </row>
    <row r="226" spans="1:18" ht="22.5" customHeight="1">
      <c r="A226" s="231" t="s">
        <v>17</v>
      </c>
      <c r="B226" s="232"/>
      <c r="C226" s="233"/>
      <c r="D226" s="82">
        <f t="shared" si="87"/>
        <v>103</v>
      </c>
      <c r="E226" s="82">
        <v>7</v>
      </c>
      <c r="F226" s="82">
        <v>2</v>
      </c>
      <c r="G226" s="83" t="s">
        <v>222</v>
      </c>
      <c r="H226" s="6">
        <v>119</v>
      </c>
      <c r="I226" s="5">
        <v>213</v>
      </c>
      <c r="J226" s="189">
        <f>обл21!D26</f>
        <v>1607680</v>
      </c>
      <c r="K226" s="138"/>
      <c r="L226" s="138"/>
      <c r="M226" s="189">
        <f>обл22!D27</f>
        <v>1607680</v>
      </c>
      <c r="N226" s="138"/>
      <c r="O226" s="138"/>
      <c r="P226" s="138"/>
      <c r="Q226" s="138"/>
      <c r="R226" s="138"/>
    </row>
    <row r="227" spans="1:18" s="149" customFormat="1" ht="11.25">
      <c r="A227" s="255" t="s">
        <v>141</v>
      </c>
      <c r="B227" s="256"/>
      <c r="C227" s="257"/>
      <c r="D227" s="77">
        <f t="shared" si="87"/>
        <v>104</v>
      </c>
      <c r="E227" s="77">
        <v>7</v>
      </c>
      <c r="F227" s="77">
        <v>2</v>
      </c>
      <c r="G227" s="78" t="s">
        <v>222</v>
      </c>
      <c r="H227" s="81">
        <v>110</v>
      </c>
      <c r="I227" s="18">
        <v>260</v>
      </c>
      <c r="J227" s="188">
        <f>J228</f>
        <v>1200</v>
      </c>
      <c r="K227" s="136">
        <f aca="true" t="shared" si="109" ref="K227:R227">K228</f>
        <v>0</v>
      </c>
      <c r="L227" s="136">
        <f t="shared" si="109"/>
        <v>0</v>
      </c>
      <c r="M227" s="136">
        <f t="shared" si="109"/>
        <v>1200</v>
      </c>
      <c r="N227" s="136">
        <f t="shared" si="109"/>
        <v>0</v>
      </c>
      <c r="O227" s="136">
        <f t="shared" si="109"/>
        <v>0</v>
      </c>
      <c r="P227" s="136">
        <f t="shared" si="109"/>
        <v>0</v>
      </c>
      <c r="Q227" s="136">
        <f t="shared" si="109"/>
        <v>0</v>
      </c>
      <c r="R227" s="136">
        <f t="shared" si="109"/>
        <v>0</v>
      </c>
    </row>
    <row r="228" spans="1:18" ht="34.5" customHeight="1">
      <c r="A228" s="231" t="s">
        <v>142</v>
      </c>
      <c r="B228" s="232"/>
      <c r="C228" s="233"/>
      <c r="D228" s="82">
        <f t="shared" si="87"/>
        <v>105</v>
      </c>
      <c r="E228" s="82">
        <v>7</v>
      </c>
      <c r="F228" s="82">
        <v>2</v>
      </c>
      <c r="G228" s="83" t="s">
        <v>222</v>
      </c>
      <c r="H228" s="6">
        <v>112</v>
      </c>
      <c r="I228" s="5">
        <v>266</v>
      </c>
      <c r="J228" s="189">
        <f>обл21!G42</f>
        <v>1200</v>
      </c>
      <c r="K228" s="138"/>
      <c r="L228" s="138"/>
      <c r="M228" s="138">
        <v>1200</v>
      </c>
      <c r="N228" s="138"/>
      <c r="O228" s="138"/>
      <c r="P228" s="138"/>
      <c r="Q228" s="138"/>
      <c r="R228" s="138"/>
    </row>
    <row r="229" spans="1:18" ht="35.25" customHeight="1">
      <c r="A229" s="237" t="s">
        <v>220</v>
      </c>
      <c r="B229" s="238"/>
      <c r="C229" s="239"/>
      <c r="D229" s="87">
        <f t="shared" si="87"/>
        <v>106</v>
      </c>
      <c r="E229" s="87">
        <v>7</v>
      </c>
      <c r="F229" s="87">
        <v>2</v>
      </c>
      <c r="G229" s="88" t="s">
        <v>223</v>
      </c>
      <c r="H229" s="89"/>
      <c r="I229" s="63"/>
      <c r="J229" s="219">
        <f>J230+J233</f>
        <v>2024430</v>
      </c>
      <c r="K229" s="140">
        <f aca="true" t="shared" si="110" ref="K229:R229">K230+K233</f>
        <v>0</v>
      </c>
      <c r="L229" s="140">
        <f t="shared" si="110"/>
        <v>0</v>
      </c>
      <c r="M229" s="140">
        <f t="shared" si="110"/>
        <v>807380</v>
      </c>
      <c r="N229" s="140">
        <f t="shared" si="110"/>
        <v>0</v>
      </c>
      <c r="O229" s="140">
        <f t="shared" si="110"/>
        <v>0</v>
      </c>
      <c r="P229" s="140">
        <f t="shared" si="110"/>
        <v>0</v>
      </c>
      <c r="Q229" s="140">
        <f t="shared" si="110"/>
        <v>0</v>
      </c>
      <c r="R229" s="140">
        <f t="shared" si="110"/>
        <v>0</v>
      </c>
    </row>
    <row r="230" spans="1:18" ht="21" customHeight="1">
      <c r="A230" s="234" t="s">
        <v>15</v>
      </c>
      <c r="B230" s="235"/>
      <c r="C230" s="236"/>
      <c r="D230" s="77">
        <f t="shared" si="87"/>
        <v>107</v>
      </c>
      <c r="E230" s="77">
        <v>7</v>
      </c>
      <c r="F230" s="77">
        <v>2</v>
      </c>
      <c r="G230" s="78" t="s">
        <v>223</v>
      </c>
      <c r="H230" s="81">
        <v>110</v>
      </c>
      <c r="I230" s="18">
        <v>210</v>
      </c>
      <c r="J230" s="188">
        <f>J231+J232</f>
        <v>2024430</v>
      </c>
      <c r="K230" s="136">
        <f aca="true" t="shared" si="111" ref="K230:R230">K231+K232</f>
        <v>0</v>
      </c>
      <c r="L230" s="136">
        <f t="shared" si="111"/>
        <v>0</v>
      </c>
      <c r="M230" s="136">
        <f t="shared" si="111"/>
        <v>807380</v>
      </c>
      <c r="N230" s="136">
        <f t="shared" si="111"/>
        <v>0</v>
      </c>
      <c r="O230" s="136">
        <f t="shared" si="111"/>
        <v>0</v>
      </c>
      <c r="P230" s="136">
        <f t="shared" si="111"/>
        <v>0</v>
      </c>
      <c r="Q230" s="136">
        <f t="shared" si="111"/>
        <v>0</v>
      </c>
      <c r="R230" s="136">
        <f t="shared" si="111"/>
        <v>0</v>
      </c>
    </row>
    <row r="231" spans="1:18" ht="11.25">
      <c r="A231" s="249" t="s">
        <v>16</v>
      </c>
      <c r="B231" s="250"/>
      <c r="C231" s="251"/>
      <c r="D231" s="82">
        <f t="shared" si="87"/>
        <v>108</v>
      </c>
      <c r="E231" s="82">
        <v>7</v>
      </c>
      <c r="F231" s="82">
        <v>2</v>
      </c>
      <c r="G231" s="83" t="s">
        <v>223</v>
      </c>
      <c r="H231" s="6">
        <v>111</v>
      </c>
      <c r="I231" s="5">
        <v>211</v>
      </c>
      <c r="J231" s="189">
        <f>обл21!D17</f>
        <v>1554860</v>
      </c>
      <c r="K231" s="138"/>
      <c r="L231" s="138"/>
      <c r="M231" s="189">
        <f>обл22!D17</f>
        <v>620110</v>
      </c>
      <c r="N231" s="138"/>
      <c r="O231" s="138"/>
      <c r="P231" s="138"/>
      <c r="Q231" s="138"/>
      <c r="R231" s="138"/>
    </row>
    <row r="232" spans="1:18" ht="25.5" customHeight="1">
      <c r="A232" s="231" t="s">
        <v>17</v>
      </c>
      <c r="B232" s="232"/>
      <c r="C232" s="233"/>
      <c r="D232" s="82">
        <f t="shared" si="87"/>
        <v>109</v>
      </c>
      <c r="E232" s="82">
        <v>7</v>
      </c>
      <c r="F232" s="82">
        <v>2</v>
      </c>
      <c r="G232" s="83" t="s">
        <v>223</v>
      </c>
      <c r="H232" s="6">
        <v>119</v>
      </c>
      <c r="I232" s="5">
        <v>213</v>
      </c>
      <c r="J232" s="189">
        <f>обл21!D27</f>
        <v>469570</v>
      </c>
      <c r="K232" s="138"/>
      <c r="L232" s="138"/>
      <c r="M232" s="189">
        <f>обл22!D28</f>
        <v>187270</v>
      </c>
      <c r="N232" s="138"/>
      <c r="O232" s="138"/>
      <c r="P232" s="138"/>
      <c r="Q232" s="138"/>
      <c r="R232" s="138"/>
    </row>
    <row r="233" spans="1:18" ht="11.25">
      <c r="A233" s="255" t="s">
        <v>141</v>
      </c>
      <c r="B233" s="256"/>
      <c r="C233" s="257"/>
      <c r="D233" s="77">
        <f t="shared" si="87"/>
        <v>110</v>
      </c>
      <c r="E233" s="77">
        <v>7</v>
      </c>
      <c r="F233" s="77">
        <v>2</v>
      </c>
      <c r="G233" s="78" t="s">
        <v>223</v>
      </c>
      <c r="H233" s="81">
        <v>110</v>
      </c>
      <c r="I233" s="18">
        <v>260</v>
      </c>
      <c r="J233" s="189">
        <f>J234</f>
        <v>0</v>
      </c>
      <c r="K233" s="138">
        <f aca="true" t="shared" si="112" ref="K233:R233">K234</f>
        <v>0</v>
      </c>
      <c r="L233" s="138">
        <f t="shared" si="112"/>
        <v>0</v>
      </c>
      <c r="M233" s="189">
        <f t="shared" si="112"/>
        <v>0</v>
      </c>
      <c r="N233" s="138">
        <f t="shared" si="112"/>
        <v>0</v>
      </c>
      <c r="O233" s="138">
        <f t="shared" si="112"/>
        <v>0</v>
      </c>
      <c r="P233" s="138">
        <f t="shared" si="112"/>
        <v>0</v>
      </c>
      <c r="Q233" s="138">
        <f t="shared" si="112"/>
        <v>0</v>
      </c>
      <c r="R233" s="138">
        <f t="shared" si="112"/>
        <v>0</v>
      </c>
    </row>
    <row r="234" spans="1:18" ht="32.25" customHeight="1">
      <c r="A234" s="231" t="s">
        <v>142</v>
      </c>
      <c r="B234" s="232"/>
      <c r="C234" s="233"/>
      <c r="D234" s="82">
        <f t="shared" si="87"/>
        <v>111</v>
      </c>
      <c r="E234" s="82">
        <v>7</v>
      </c>
      <c r="F234" s="82">
        <v>2</v>
      </c>
      <c r="G234" s="83" t="s">
        <v>223</v>
      </c>
      <c r="H234" s="6">
        <v>112</v>
      </c>
      <c r="I234" s="5">
        <v>266</v>
      </c>
      <c r="J234" s="189">
        <f>обл21!G43</f>
        <v>0</v>
      </c>
      <c r="K234" s="138"/>
      <c r="L234" s="138"/>
      <c r="M234" s="189"/>
      <c r="N234" s="138"/>
      <c r="O234" s="138"/>
      <c r="P234" s="138"/>
      <c r="Q234" s="138"/>
      <c r="R234" s="138"/>
    </row>
    <row r="235" spans="1:18" ht="31.5" customHeight="1">
      <c r="A235" s="237" t="s">
        <v>221</v>
      </c>
      <c r="B235" s="238"/>
      <c r="C235" s="239"/>
      <c r="D235" s="82">
        <f t="shared" si="87"/>
        <v>112</v>
      </c>
      <c r="E235" s="87">
        <v>7</v>
      </c>
      <c r="F235" s="87">
        <v>2</v>
      </c>
      <c r="G235" s="88" t="s">
        <v>224</v>
      </c>
      <c r="H235" s="89"/>
      <c r="I235" s="63"/>
      <c r="J235" s="219">
        <f>J238+J236</f>
        <v>58887</v>
      </c>
      <c r="K235" s="140">
        <f aca="true" t="shared" si="113" ref="K235:R235">K238+K236</f>
        <v>0</v>
      </c>
      <c r="L235" s="140">
        <f t="shared" si="113"/>
        <v>0</v>
      </c>
      <c r="M235" s="219">
        <f t="shared" si="113"/>
        <v>58887</v>
      </c>
      <c r="N235" s="140">
        <f t="shared" si="113"/>
        <v>0</v>
      </c>
      <c r="O235" s="140">
        <f t="shared" si="113"/>
        <v>0</v>
      </c>
      <c r="P235" s="140">
        <f t="shared" si="113"/>
        <v>0</v>
      </c>
      <c r="Q235" s="140">
        <f t="shared" si="113"/>
        <v>0</v>
      </c>
      <c r="R235" s="140">
        <f t="shared" si="113"/>
        <v>0</v>
      </c>
    </row>
    <row r="236" spans="1:18" ht="11.25">
      <c r="A236" s="234" t="s">
        <v>19</v>
      </c>
      <c r="B236" s="235"/>
      <c r="C236" s="236"/>
      <c r="D236" s="77">
        <f>D235+1</f>
        <v>113</v>
      </c>
      <c r="E236" s="77">
        <v>7</v>
      </c>
      <c r="F236" s="77">
        <v>2</v>
      </c>
      <c r="G236" s="78" t="s">
        <v>224</v>
      </c>
      <c r="H236" s="81">
        <v>240</v>
      </c>
      <c r="I236" s="18">
        <v>220</v>
      </c>
      <c r="J236" s="188">
        <f>J237</f>
        <v>35146</v>
      </c>
      <c r="K236" s="136">
        <f aca="true" t="shared" si="114" ref="K236:R236">K237</f>
        <v>0</v>
      </c>
      <c r="L236" s="136">
        <f t="shared" si="114"/>
        <v>0</v>
      </c>
      <c r="M236" s="188">
        <f t="shared" si="114"/>
        <v>35146</v>
      </c>
      <c r="N236" s="136">
        <f t="shared" si="114"/>
        <v>0</v>
      </c>
      <c r="O236" s="136">
        <f t="shared" si="114"/>
        <v>0</v>
      </c>
      <c r="P236" s="136">
        <f t="shared" si="114"/>
        <v>0</v>
      </c>
      <c r="Q236" s="136">
        <f t="shared" si="114"/>
        <v>0</v>
      </c>
      <c r="R236" s="136">
        <f t="shared" si="114"/>
        <v>0</v>
      </c>
    </row>
    <row r="237" spans="1:18" ht="11.25">
      <c r="A237" s="231" t="s">
        <v>21</v>
      </c>
      <c r="B237" s="232"/>
      <c r="C237" s="233"/>
      <c r="D237" s="82">
        <f>D236+1</f>
        <v>114</v>
      </c>
      <c r="E237" s="82">
        <v>7</v>
      </c>
      <c r="F237" s="82">
        <v>2</v>
      </c>
      <c r="G237" s="83" t="s">
        <v>224</v>
      </c>
      <c r="H237" s="6">
        <v>244</v>
      </c>
      <c r="I237" s="5">
        <v>221</v>
      </c>
      <c r="J237" s="189">
        <f>обл21!G35</f>
        <v>35146</v>
      </c>
      <c r="K237" s="138"/>
      <c r="L237" s="138"/>
      <c r="M237" s="189">
        <f>обл22!G38</f>
        <v>35146</v>
      </c>
      <c r="N237" s="138"/>
      <c r="O237" s="138"/>
      <c r="P237" s="138"/>
      <c r="Q237" s="138"/>
      <c r="R237" s="138"/>
    </row>
    <row r="238" spans="1:18" ht="18" customHeight="1">
      <c r="A238" s="234" t="s">
        <v>31</v>
      </c>
      <c r="B238" s="235"/>
      <c r="C238" s="236"/>
      <c r="D238" s="77">
        <f>D237+1</f>
        <v>115</v>
      </c>
      <c r="E238" s="77">
        <v>7</v>
      </c>
      <c r="F238" s="77">
        <v>2</v>
      </c>
      <c r="G238" s="78" t="s">
        <v>224</v>
      </c>
      <c r="H238" s="81">
        <v>240</v>
      </c>
      <c r="I238" s="18">
        <v>300</v>
      </c>
      <c r="J238" s="188">
        <f>J239</f>
        <v>23741</v>
      </c>
      <c r="K238" s="136">
        <f aca="true" t="shared" si="115" ref="K238:R238">K239</f>
        <v>0</v>
      </c>
      <c r="L238" s="136">
        <f t="shared" si="115"/>
        <v>0</v>
      </c>
      <c r="M238" s="136">
        <f t="shared" si="115"/>
        <v>23741</v>
      </c>
      <c r="N238" s="136">
        <f t="shared" si="115"/>
        <v>0</v>
      </c>
      <c r="O238" s="136">
        <f t="shared" si="115"/>
        <v>0</v>
      </c>
      <c r="P238" s="136">
        <f t="shared" si="115"/>
        <v>0</v>
      </c>
      <c r="Q238" s="136">
        <f t="shared" si="115"/>
        <v>0</v>
      </c>
      <c r="R238" s="136">
        <f t="shared" si="115"/>
        <v>0</v>
      </c>
    </row>
    <row r="239" spans="1:18" ht="21.75" customHeight="1">
      <c r="A239" s="231" t="s">
        <v>32</v>
      </c>
      <c r="B239" s="232"/>
      <c r="C239" s="233"/>
      <c r="D239" s="82">
        <f t="shared" si="87"/>
        <v>116</v>
      </c>
      <c r="E239" s="82">
        <v>7</v>
      </c>
      <c r="F239" s="82">
        <v>2</v>
      </c>
      <c r="G239" s="83" t="s">
        <v>224</v>
      </c>
      <c r="H239" s="6">
        <v>244</v>
      </c>
      <c r="I239" s="5">
        <v>310</v>
      </c>
      <c r="J239" s="189">
        <f>обл21!D52</f>
        <v>23741</v>
      </c>
      <c r="K239" s="138"/>
      <c r="L239" s="138"/>
      <c r="M239" s="138">
        <f>обл22!D53</f>
        <v>23741</v>
      </c>
      <c r="N239" s="138"/>
      <c r="O239" s="138"/>
      <c r="P239" s="138"/>
      <c r="Q239" s="138"/>
      <c r="R239" s="138"/>
    </row>
    <row r="240" spans="1:18" ht="21.75" customHeight="1">
      <c r="A240" s="228" t="s">
        <v>225</v>
      </c>
      <c r="B240" s="229"/>
      <c r="C240" s="230"/>
      <c r="D240" s="79">
        <f aca="true" t="shared" si="116" ref="D240:D246">D239+1</f>
        <v>117</v>
      </c>
      <c r="E240" s="79">
        <v>7</v>
      </c>
      <c r="F240" s="79">
        <v>2</v>
      </c>
      <c r="G240" s="80" t="s">
        <v>226</v>
      </c>
      <c r="H240" s="85"/>
      <c r="I240" s="25"/>
      <c r="J240" s="187">
        <f>J241</f>
        <v>311685</v>
      </c>
      <c r="K240" s="137">
        <f aca="true" t="shared" si="117" ref="K240:R242">K241</f>
        <v>0</v>
      </c>
      <c r="L240" s="137">
        <f t="shared" si="117"/>
        <v>0</v>
      </c>
      <c r="M240" s="187">
        <f t="shared" si="117"/>
        <v>329744</v>
      </c>
      <c r="N240" s="137">
        <f t="shared" si="117"/>
        <v>0</v>
      </c>
      <c r="O240" s="137">
        <f t="shared" si="117"/>
        <v>0</v>
      </c>
      <c r="P240" s="137">
        <f t="shared" si="117"/>
        <v>0</v>
      </c>
      <c r="Q240" s="137">
        <f t="shared" si="117"/>
        <v>0</v>
      </c>
      <c r="R240" s="137">
        <f t="shared" si="117"/>
        <v>0</v>
      </c>
    </row>
    <row r="241" spans="1:18" ht="21.75" customHeight="1">
      <c r="A241" s="234" t="s">
        <v>31</v>
      </c>
      <c r="B241" s="235"/>
      <c r="C241" s="236"/>
      <c r="D241" s="77">
        <f t="shared" si="116"/>
        <v>118</v>
      </c>
      <c r="E241" s="77">
        <v>7</v>
      </c>
      <c r="F241" s="77">
        <v>2</v>
      </c>
      <c r="G241" s="78" t="s">
        <v>226</v>
      </c>
      <c r="H241" s="81">
        <v>240</v>
      </c>
      <c r="I241" s="18">
        <v>300</v>
      </c>
      <c r="J241" s="188">
        <f>J242</f>
        <v>311685</v>
      </c>
      <c r="K241" s="136">
        <f t="shared" si="117"/>
        <v>0</v>
      </c>
      <c r="L241" s="136">
        <f t="shared" si="117"/>
        <v>0</v>
      </c>
      <c r="M241" s="136">
        <f t="shared" si="117"/>
        <v>329744</v>
      </c>
      <c r="N241" s="136">
        <f t="shared" si="117"/>
        <v>0</v>
      </c>
      <c r="O241" s="136">
        <f t="shared" si="117"/>
        <v>0</v>
      </c>
      <c r="P241" s="136">
        <f t="shared" si="117"/>
        <v>0</v>
      </c>
      <c r="Q241" s="136">
        <f t="shared" si="117"/>
        <v>0</v>
      </c>
      <c r="R241" s="136">
        <f t="shared" si="117"/>
        <v>0</v>
      </c>
    </row>
    <row r="242" spans="1:18" ht="21.75" customHeight="1">
      <c r="A242" s="231" t="s">
        <v>33</v>
      </c>
      <c r="B242" s="232"/>
      <c r="C242" s="233"/>
      <c r="D242" s="82">
        <f t="shared" si="116"/>
        <v>119</v>
      </c>
      <c r="E242" s="82">
        <v>7</v>
      </c>
      <c r="F242" s="82">
        <v>2</v>
      </c>
      <c r="G242" s="83" t="s">
        <v>226</v>
      </c>
      <c r="H242" s="6">
        <v>244</v>
      </c>
      <c r="I242" s="5">
        <v>340</v>
      </c>
      <c r="J242" s="189">
        <f>J243</f>
        <v>311685</v>
      </c>
      <c r="K242" s="138">
        <f t="shared" si="117"/>
        <v>0</v>
      </c>
      <c r="L242" s="138">
        <f t="shared" si="117"/>
        <v>0</v>
      </c>
      <c r="M242" s="138">
        <f t="shared" si="117"/>
        <v>329744</v>
      </c>
      <c r="N242" s="138">
        <f t="shared" si="117"/>
        <v>0</v>
      </c>
      <c r="O242" s="138">
        <f t="shared" si="117"/>
        <v>0</v>
      </c>
      <c r="P242" s="138">
        <f t="shared" si="117"/>
        <v>0</v>
      </c>
      <c r="Q242" s="138">
        <f t="shared" si="117"/>
        <v>0</v>
      </c>
      <c r="R242" s="138">
        <f t="shared" si="117"/>
        <v>0</v>
      </c>
    </row>
    <row r="243" spans="1:18" ht="21.75" customHeight="1">
      <c r="A243" s="231" t="s">
        <v>127</v>
      </c>
      <c r="B243" s="232"/>
      <c r="C243" s="233"/>
      <c r="D243" s="82">
        <f t="shared" si="116"/>
        <v>120</v>
      </c>
      <c r="E243" s="82">
        <v>7</v>
      </c>
      <c r="F243" s="82">
        <v>2</v>
      </c>
      <c r="G243" s="83" t="s">
        <v>226</v>
      </c>
      <c r="H243" s="6">
        <v>244</v>
      </c>
      <c r="I243" s="5">
        <v>342</v>
      </c>
      <c r="J243" s="189">
        <f>'5-11 кл-21'!D20</f>
        <v>311685</v>
      </c>
      <c r="K243" s="138"/>
      <c r="L243" s="138"/>
      <c r="M243" s="138">
        <f>'5-11 кл-22'!D20</f>
        <v>329744</v>
      </c>
      <c r="N243" s="138"/>
      <c r="O243" s="138"/>
      <c r="P243" s="138"/>
      <c r="Q243" s="138"/>
      <c r="R243" s="138"/>
    </row>
    <row r="244" spans="1:18" ht="59.25" customHeight="1">
      <c r="A244" s="228" t="s">
        <v>282</v>
      </c>
      <c r="B244" s="229"/>
      <c r="C244" s="230"/>
      <c r="D244" s="79">
        <f t="shared" si="116"/>
        <v>121</v>
      </c>
      <c r="E244" s="79">
        <v>7</v>
      </c>
      <c r="F244" s="79">
        <v>2</v>
      </c>
      <c r="G244" s="80" t="s">
        <v>280</v>
      </c>
      <c r="H244" s="85"/>
      <c r="I244" s="25"/>
      <c r="J244" s="187">
        <f>J245</f>
        <v>300000</v>
      </c>
      <c r="K244" s="137">
        <f aca="true" t="shared" si="118" ref="K244:R245">K245</f>
        <v>0</v>
      </c>
      <c r="L244" s="137">
        <f t="shared" si="118"/>
        <v>0</v>
      </c>
      <c r="M244" s="137">
        <f t="shared" si="118"/>
        <v>0</v>
      </c>
      <c r="N244" s="137">
        <f t="shared" si="118"/>
        <v>0</v>
      </c>
      <c r="O244" s="137">
        <f t="shared" si="118"/>
        <v>0</v>
      </c>
      <c r="P244" s="137">
        <f t="shared" si="118"/>
        <v>0</v>
      </c>
      <c r="Q244" s="137">
        <f t="shared" si="118"/>
        <v>0</v>
      </c>
      <c r="R244" s="137">
        <f t="shared" si="118"/>
        <v>0</v>
      </c>
    </row>
    <row r="245" spans="1:18" ht="13.5" customHeight="1">
      <c r="A245" s="234" t="s">
        <v>19</v>
      </c>
      <c r="B245" s="235"/>
      <c r="C245" s="236"/>
      <c r="D245" s="77">
        <f t="shared" si="116"/>
        <v>122</v>
      </c>
      <c r="E245" s="77">
        <v>7</v>
      </c>
      <c r="F245" s="77">
        <v>2</v>
      </c>
      <c r="G245" s="78" t="s">
        <v>280</v>
      </c>
      <c r="H245" s="81">
        <v>240</v>
      </c>
      <c r="I245" s="18">
        <v>220</v>
      </c>
      <c r="J245" s="188">
        <f>J246</f>
        <v>300000</v>
      </c>
      <c r="K245" s="136">
        <f t="shared" si="118"/>
        <v>0</v>
      </c>
      <c r="L245" s="136">
        <f t="shared" si="118"/>
        <v>0</v>
      </c>
      <c r="M245" s="136">
        <f t="shared" si="118"/>
        <v>0</v>
      </c>
      <c r="N245" s="136">
        <f t="shared" si="118"/>
        <v>0</v>
      </c>
      <c r="O245" s="136">
        <f t="shared" si="118"/>
        <v>0</v>
      </c>
      <c r="P245" s="136">
        <f t="shared" si="118"/>
        <v>0</v>
      </c>
      <c r="Q245" s="136">
        <f t="shared" si="118"/>
        <v>0</v>
      </c>
      <c r="R245" s="136">
        <f t="shared" si="118"/>
        <v>0</v>
      </c>
    </row>
    <row r="246" spans="1:18" ht="21.75" customHeight="1">
      <c r="A246" s="231" t="s">
        <v>28</v>
      </c>
      <c r="B246" s="232"/>
      <c r="C246" s="233"/>
      <c r="D246" s="82">
        <f t="shared" si="116"/>
        <v>123</v>
      </c>
      <c r="E246" s="82">
        <v>7</v>
      </c>
      <c r="F246" s="82">
        <v>2</v>
      </c>
      <c r="G246" s="83" t="s">
        <v>280</v>
      </c>
      <c r="H246" s="6">
        <v>244</v>
      </c>
      <c r="I246" s="5">
        <v>225</v>
      </c>
      <c r="J246" s="189">
        <f>Площадка!D26</f>
        <v>300000</v>
      </c>
      <c r="K246" s="138"/>
      <c r="L246" s="138"/>
      <c r="M246" s="138"/>
      <c r="N246" s="138"/>
      <c r="O246" s="138"/>
      <c r="P246" s="138"/>
      <c r="Q246" s="138"/>
      <c r="R246" s="138"/>
    </row>
    <row r="247" spans="1:18" ht="56.25" customHeight="1">
      <c r="A247" s="228" t="s">
        <v>267</v>
      </c>
      <c r="B247" s="229"/>
      <c r="C247" s="230"/>
      <c r="D247" s="82">
        <v>124</v>
      </c>
      <c r="E247" s="79">
        <v>7</v>
      </c>
      <c r="F247" s="79">
        <v>2</v>
      </c>
      <c r="G247" s="80" t="s">
        <v>268</v>
      </c>
      <c r="H247" s="85"/>
      <c r="I247" s="25"/>
      <c r="J247" s="187">
        <v>0</v>
      </c>
      <c r="K247" s="138"/>
      <c r="L247" s="138"/>
      <c r="M247" s="138"/>
      <c r="N247" s="138"/>
      <c r="O247" s="138"/>
      <c r="P247" s="138"/>
      <c r="Q247" s="138"/>
      <c r="R247" s="138"/>
    </row>
    <row r="248" spans="1:18" ht="21.75" customHeight="1">
      <c r="A248" s="234" t="s">
        <v>19</v>
      </c>
      <c r="B248" s="235"/>
      <c r="C248" s="236"/>
      <c r="D248" s="82">
        <v>125</v>
      </c>
      <c r="E248" s="77">
        <v>7</v>
      </c>
      <c r="F248" s="77">
        <v>2</v>
      </c>
      <c r="G248" s="78" t="s">
        <v>268</v>
      </c>
      <c r="H248" s="81">
        <v>240</v>
      </c>
      <c r="I248" s="18">
        <v>220</v>
      </c>
      <c r="J248" s="187">
        <f>J249</f>
        <v>0</v>
      </c>
      <c r="K248" s="138"/>
      <c r="L248" s="138"/>
      <c r="M248" s="138"/>
      <c r="N248" s="138"/>
      <c r="O248" s="138"/>
      <c r="P248" s="138"/>
      <c r="Q248" s="138"/>
      <c r="R248" s="138"/>
    </row>
    <row r="249" spans="1:18" ht="21.75" customHeight="1">
      <c r="A249" s="231" t="s">
        <v>28</v>
      </c>
      <c r="B249" s="232"/>
      <c r="C249" s="233"/>
      <c r="D249" s="82">
        <v>126</v>
      </c>
      <c r="E249" s="82">
        <v>7</v>
      </c>
      <c r="F249" s="82">
        <v>2</v>
      </c>
      <c r="G249" s="83" t="s">
        <v>268</v>
      </c>
      <c r="H249" s="6">
        <v>244</v>
      </c>
      <c r="I249" s="5">
        <v>225</v>
      </c>
      <c r="J249" s="189">
        <v>0</v>
      </c>
      <c r="K249" s="138"/>
      <c r="L249" s="138"/>
      <c r="M249" s="138"/>
      <c r="N249" s="138"/>
      <c r="O249" s="138"/>
      <c r="P249" s="138"/>
      <c r="Q249" s="138"/>
      <c r="R249" s="138"/>
    </row>
    <row r="250" spans="1:18" ht="39" customHeight="1">
      <c r="A250" s="228" t="s">
        <v>63</v>
      </c>
      <c r="B250" s="229"/>
      <c r="C250" s="230"/>
      <c r="D250" s="77">
        <v>127</v>
      </c>
      <c r="E250" s="79">
        <v>7</v>
      </c>
      <c r="F250" s="79">
        <v>2</v>
      </c>
      <c r="G250" s="80" t="s">
        <v>227</v>
      </c>
      <c r="H250" s="85"/>
      <c r="I250" s="25"/>
      <c r="J250" s="187">
        <f>J251</f>
        <v>47308</v>
      </c>
      <c r="K250" s="137">
        <f aca="true" t="shared" si="119" ref="K250:R250">K251</f>
        <v>0</v>
      </c>
      <c r="L250" s="137">
        <f t="shared" si="119"/>
        <v>0</v>
      </c>
      <c r="M250" s="137">
        <f t="shared" si="119"/>
        <v>0</v>
      </c>
      <c r="N250" s="137">
        <f t="shared" si="119"/>
        <v>0</v>
      </c>
      <c r="O250" s="137">
        <f t="shared" si="119"/>
        <v>0</v>
      </c>
      <c r="P250" s="137">
        <f t="shared" si="119"/>
        <v>0</v>
      </c>
      <c r="Q250" s="137">
        <f t="shared" si="119"/>
        <v>0</v>
      </c>
      <c r="R250" s="137">
        <f t="shared" si="119"/>
        <v>0</v>
      </c>
    </row>
    <row r="251" spans="1:18" ht="11.25">
      <c r="A251" s="234" t="s">
        <v>30</v>
      </c>
      <c r="B251" s="235"/>
      <c r="C251" s="236"/>
      <c r="D251" s="77">
        <f t="shared" si="87"/>
        <v>128</v>
      </c>
      <c r="E251" s="77">
        <v>7</v>
      </c>
      <c r="F251" s="77">
        <v>2</v>
      </c>
      <c r="G251" s="78" t="s">
        <v>227</v>
      </c>
      <c r="H251" s="81">
        <v>850</v>
      </c>
      <c r="I251" s="84">
        <v>290</v>
      </c>
      <c r="J251" s="188">
        <f>J252+J253</f>
        <v>47308</v>
      </c>
      <c r="K251" s="136">
        <f aca="true" t="shared" si="120" ref="K251:R251">K252+K253</f>
        <v>0</v>
      </c>
      <c r="L251" s="136">
        <f t="shared" si="120"/>
        <v>0</v>
      </c>
      <c r="M251" s="136">
        <f t="shared" si="120"/>
        <v>0</v>
      </c>
      <c r="N251" s="136">
        <f t="shared" si="120"/>
        <v>0</v>
      </c>
      <c r="O251" s="136">
        <f t="shared" si="120"/>
        <v>0</v>
      </c>
      <c r="P251" s="136">
        <f t="shared" si="120"/>
        <v>0</v>
      </c>
      <c r="Q251" s="136">
        <f t="shared" si="120"/>
        <v>0</v>
      </c>
      <c r="R251" s="136">
        <f t="shared" si="120"/>
        <v>0</v>
      </c>
    </row>
    <row r="252" spans="1:18" ht="11.25">
      <c r="A252" s="231" t="s">
        <v>128</v>
      </c>
      <c r="B252" s="232"/>
      <c r="C252" s="233"/>
      <c r="D252" s="82">
        <f t="shared" si="87"/>
        <v>129</v>
      </c>
      <c r="E252" s="82">
        <v>7</v>
      </c>
      <c r="F252" s="82">
        <v>2</v>
      </c>
      <c r="G252" s="83" t="s">
        <v>227</v>
      </c>
      <c r="H252" s="6">
        <v>851</v>
      </c>
      <c r="I252" s="4">
        <v>291</v>
      </c>
      <c r="J252" s="189">
        <f>'шк мес21'!F98+'шк мес21'!F99</f>
        <v>45676</v>
      </c>
      <c r="K252" s="138"/>
      <c r="L252" s="138"/>
      <c r="M252" s="138"/>
      <c r="N252" s="138"/>
      <c r="O252" s="138"/>
      <c r="P252" s="138"/>
      <c r="Q252" s="138"/>
      <c r="R252" s="138"/>
    </row>
    <row r="253" spans="1:18" ht="11.25">
      <c r="A253" s="231" t="s">
        <v>128</v>
      </c>
      <c r="B253" s="232"/>
      <c r="C253" s="233"/>
      <c r="D253" s="82">
        <f aca="true" t="shared" si="121" ref="D253:D258">D252+1</f>
        <v>130</v>
      </c>
      <c r="E253" s="82">
        <v>7</v>
      </c>
      <c r="F253" s="82">
        <v>2</v>
      </c>
      <c r="G253" s="83" t="s">
        <v>227</v>
      </c>
      <c r="H253" s="6">
        <v>852</v>
      </c>
      <c r="I253" s="4">
        <v>291</v>
      </c>
      <c r="J253" s="189">
        <f>'шк мес21'!F100</f>
        <v>1632</v>
      </c>
      <c r="K253" s="138"/>
      <c r="L253" s="138"/>
      <c r="M253" s="138"/>
      <c r="N253" s="138"/>
      <c r="O253" s="138"/>
      <c r="P253" s="138"/>
      <c r="Q253" s="138"/>
      <c r="R253" s="138"/>
    </row>
    <row r="254" spans="1:18" ht="78" customHeight="1">
      <c r="A254" s="228" t="s">
        <v>228</v>
      </c>
      <c r="B254" s="229"/>
      <c r="C254" s="230"/>
      <c r="D254" s="79">
        <f t="shared" si="121"/>
        <v>131</v>
      </c>
      <c r="E254" s="79">
        <v>7</v>
      </c>
      <c r="F254" s="79">
        <v>2</v>
      </c>
      <c r="G254" s="80" t="s">
        <v>230</v>
      </c>
      <c r="H254" s="85"/>
      <c r="I254" s="86"/>
      <c r="J254" s="187">
        <f>J255</f>
        <v>735744</v>
      </c>
      <c r="K254" s="137">
        <f aca="true" t="shared" si="122" ref="K254:R256">K255</f>
        <v>0</v>
      </c>
      <c r="L254" s="137">
        <f t="shared" si="122"/>
        <v>0</v>
      </c>
      <c r="M254" s="187">
        <f t="shared" si="122"/>
        <v>735744</v>
      </c>
      <c r="N254" s="137">
        <f t="shared" si="122"/>
        <v>0</v>
      </c>
      <c r="O254" s="137">
        <f t="shared" si="122"/>
        <v>0</v>
      </c>
      <c r="P254" s="137">
        <f t="shared" si="122"/>
        <v>0</v>
      </c>
      <c r="Q254" s="137">
        <f t="shared" si="122"/>
        <v>0</v>
      </c>
      <c r="R254" s="137">
        <f t="shared" si="122"/>
        <v>0</v>
      </c>
    </row>
    <row r="255" spans="1:18" ht="20.25" customHeight="1">
      <c r="A255" s="234" t="s">
        <v>31</v>
      </c>
      <c r="B255" s="235"/>
      <c r="C255" s="236"/>
      <c r="D255" s="77">
        <f t="shared" si="121"/>
        <v>132</v>
      </c>
      <c r="E255" s="77">
        <v>7</v>
      </c>
      <c r="F255" s="77">
        <v>2</v>
      </c>
      <c r="G255" s="78" t="s">
        <v>230</v>
      </c>
      <c r="H255" s="81">
        <v>240</v>
      </c>
      <c r="I255" s="84">
        <v>300</v>
      </c>
      <c r="J255" s="188">
        <f>J256</f>
        <v>735744</v>
      </c>
      <c r="K255" s="136">
        <f t="shared" si="122"/>
        <v>0</v>
      </c>
      <c r="L255" s="136">
        <f t="shared" si="122"/>
        <v>0</v>
      </c>
      <c r="M255" s="136">
        <f t="shared" si="122"/>
        <v>735744</v>
      </c>
      <c r="N255" s="136">
        <f t="shared" si="122"/>
        <v>0</v>
      </c>
      <c r="O255" s="136">
        <f t="shared" si="122"/>
        <v>0</v>
      </c>
      <c r="P255" s="136">
        <f t="shared" si="122"/>
        <v>0</v>
      </c>
      <c r="Q255" s="136">
        <f t="shared" si="122"/>
        <v>0</v>
      </c>
      <c r="R255" s="136">
        <f t="shared" si="122"/>
        <v>0</v>
      </c>
    </row>
    <row r="256" spans="1:18" ht="21" customHeight="1">
      <c r="A256" s="231" t="s">
        <v>33</v>
      </c>
      <c r="B256" s="232"/>
      <c r="C256" s="233"/>
      <c r="D256" s="82">
        <f t="shared" si="121"/>
        <v>133</v>
      </c>
      <c r="E256" s="82">
        <v>7</v>
      </c>
      <c r="F256" s="82">
        <v>2</v>
      </c>
      <c r="G256" s="83" t="s">
        <v>230</v>
      </c>
      <c r="H256" s="6">
        <v>244</v>
      </c>
      <c r="I256" s="4">
        <v>340</v>
      </c>
      <c r="J256" s="189">
        <f>J257</f>
        <v>735744</v>
      </c>
      <c r="K256" s="138">
        <f t="shared" si="122"/>
        <v>0</v>
      </c>
      <c r="L256" s="138">
        <f t="shared" si="122"/>
        <v>0</v>
      </c>
      <c r="M256" s="138">
        <f t="shared" si="122"/>
        <v>735744</v>
      </c>
      <c r="N256" s="138">
        <f t="shared" si="122"/>
        <v>0</v>
      </c>
      <c r="O256" s="138">
        <f t="shared" si="122"/>
        <v>0</v>
      </c>
      <c r="P256" s="138">
        <f t="shared" si="122"/>
        <v>0</v>
      </c>
      <c r="Q256" s="138">
        <f t="shared" si="122"/>
        <v>0</v>
      </c>
      <c r="R256" s="138">
        <f t="shared" si="122"/>
        <v>0</v>
      </c>
    </row>
    <row r="257" spans="1:18" ht="22.5" customHeight="1">
      <c r="A257" s="231" t="s">
        <v>127</v>
      </c>
      <c r="B257" s="232"/>
      <c r="C257" s="233"/>
      <c r="D257" s="82">
        <f t="shared" si="121"/>
        <v>134</v>
      </c>
      <c r="E257" s="82">
        <v>7</v>
      </c>
      <c r="F257" s="82">
        <v>2</v>
      </c>
      <c r="G257" s="83" t="s">
        <v>230</v>
      </c>
      <c r="H257" s="6">
        <v>244</v>
      </c>
      <c r="I257" s="4">
        <v>342</v>
      </c>
      <c r="J257" s="189">
        <f>'1-4 кл-21'!D22</f>
        <v>735744</v>
      </c>
      <c r="K257" s="138"/>
      <c r="L257" s="138"/>
      <c r="M257" s="138">
        <f>'1-4 кл-22'!D27</f>
        <v>735744</v>
      </c>
      <c r="N257" s="138"/>
      <c r="O257" s="138"/>
      <c r="P257" s="138"/>
      <c r="Q257" s="138"/>
      <c r="R257" s="138"/>
    </row>
    <row r="258" spans="1:18" ht="27.75" customHeight="1">
      <c r="A258" s="243" t="s">
        <v>143</v>
      </c>
      <c r="B258" s="244"/>
      <c r="C258" s="245"/>
      <c r="D258" s="131">
        <f t="shared" si="121"/>
        <v>135</v>
      </c>
      <c r="E258" s="131">
        <v>7</v>
      </c>
      <c r="F258" s="131">
        <v>2</v>
      </c>
      <c r="G258" s="132" t="s">
        <v>144</v>
      </c>
      <c r="H258" s="141"/>
      <c r="I258" s="142"/>
      <c r="J258" s="178">
        <f aca="true" t="shared" si="123" ref="J258:O258">J259+J269+J276+J280+J295</f>
        <v>14777</v>
      </c>
      <c r="K258" s="150">
        <f t="shared" si="123"/>
        <v>0</v>
      </c>
      <c r="L258" s="150">
        <f t="shared" si="123"/>
        <v>0</v>
      </c>
      <c r="M258" s="150">
        <f t="shared" si="123"/>
        <v>0</v>
      </c>
      <c r="N258" s="150">
        <f t="shared" si="123"/>
        <v>0</v>
      </c>
      <c r="O258" s="150">
        <f t="shared" si="123"/>
        <v>0</v>
      </c>
      <c r="P258" s="178">
        <f>P259+P269+P276+P280+P295+P299</f>
        <v>9974034</v>
      </c>
      <c r="Q258" s="150"/>
      <c r="R258" s="150"/>
    </row>
    <row r="259" spans="1:18" ht="31.5" customHeight="1">
      <c r="A259" s="234" t="s">
        <v>232</v>
      </c>
      <c r="B259" s="235"/>
      <c r="C259" s="236"/>
      <c r="D259" s="77">
        <f aca="true" t="shared" si="124" ref="D259:D265">D258+1</f>
        <v>136</v>
      </c>
      <c r="E259" s="77">
        <v>7</v>
      </c>
      <c r="F259" s="77">
        <v>2</v>
      </c>
      <c r="G259" s="78" t="s">
        <v>233</v>
      </c>
      <c r="H259" s="81"/>
      <c r="I259" s="84"/>
      <c r="J259" s="136">
        <f>J260+J263</f>
        <v>0</v>
      </c>
      <c r="K259" s="136">
        <f aca="true" t="shared" si="125" ref="K259:R259">K260+K263</f>
        <v>0</v>
      </c>
      <c r="L259" s="136">
        <f t="shared" si="125"/>
        <v>0</v>
      </c>
      <c r="M259" s="136">
        <f t="shared" si="125"/>
        <v>0</v>
      </c>
      <c r="N259" s="136">
        <f t="shared" si="125"/>
        <v>0</v>
      </c>
      <c r="O259" s="136">
        <f t="shared" si="125"/>
        <v>0</v>
      </c>
      <c r="P259" s="136">
        <f t="shared" si="125"/>
        <v>1197610</v>
      </c>
      <c r="Q259" s="136">
        <f t="shared" si="125"/>
        <v>0</v>
      </c>
      <c r="R259" s="136">
        <f t="shared" si="125"/>
        <v>0</v>
      </c>
    </row>
    <row r="260" spans="1:18" s="143" customFormat="1" ht="28.5" customHeight="1">
      <c r="A260" s="228" t="s">
        <v>15</v>
      </c>
      <c r="B260" s="229"/>
      <c r="C260" s="230"/>
      <c r="D260" s="79">
        <f t="shared" si="124"/>
        <v>137</v>
      </c>
      <c r="E260" s="79">
        <v>7</v>
      </c>
      <c r="F260" s="79">
        <v>2</v>
      </c>
      <c r="G260" s="80" t="s">
        <v>233</v>
      </c>
      <c r="H260" s="85">
        <v>110</v>
      </c>
      <c r="I260" s="86">
        <v>210</v>
      </c>
      <c r="J260" s="137">
        <f>J261+J262</f>
        <v>0</v>
      </c>
      <c r="K260" s="137">
        <f aca="true" t="shared" si="126" ref="K260:R260">K261+K262</f>
        <v>0</v>
      </c>
      <c r="L260" s="137">
        <f t="shared" si="126"/>
        <v>0</v>
      </c>
      <c r="M260" s="137">
        <f t="shared" si="126"/>
        <v>0</v>
      </c>
      <c r="N260" s="137">
        <f t="shared" si="126"/>
        <v>0</v>
      </c>
      <c r="O260" s="137">
        <f t="shared" si="126"/>
        <v>0</v>
      </c>
      <c r="P260" s="137">
        <f t="shared" si="126"/>
        <v>386400</v>
      </c>
      <c r="Q260" s="137">
        <f t="shared" si="126"/>
        <v>0</v>
      </c>
      <c r="R260" s="137">
        <f t="shared" si="126"/>
        <v>0</v>
      </c>
    </row>
    <row r="261" spans="1:18" ht="11.25">
      <c r="A261" s="231" t="s">
        <v>16</v>
      </c>
      <c r="B261" s="232"/>
      <c r="C261" s="233"/>
      <c r="D261" s="82">
        <f t="shared" si="124"/>
        <v>138</v>
      </c>
      <c r="E261" s="82">
        <v>7</v>
      </c>
      <c r="F261" s="82">
        <v>2</v>
      </c>
      <c r="G261" s="83" t="s">
        <v>233</v>
      </c>
      <c r="H261" s="6">
        <v>111</v>
      </c>
      <c r="I261" s="4">
        <v>211</v>
      </c>
      <c r="J261" s="138"/>
      <c r="K261" s="138"/>
      <c r="L261" s="138"/>
      <c r="M261" s="138"/>
      <c r="N261" s="138"/>
      <c r="O261" s="138"/>
      <c r="P261" s="138">
        <f>местн23!D14</f>
        <v>296775</v>
      </c>
      <c r="Q261" s="138"/>
      <c r="R261" s="138"/>
    </row>
    <row r="262" spans="1:18" ht="21" customHeight="1">
      <c r="A262" s="231" t="s">
        <v>17</v>
      </c>
      <c r="B262" s="232"/>
      <c r="C262" s="233"/>
      <c r="D262" s="82">
        <f t="shared" si="124"/>
        <v>139</v>
      </c>
      <c r="E262" s="82">
        <v>7</v>
      </c>
      <c r="F262" s="82">
        <v>2</v>
      </c>
      <c r="G262" s="83" t="s">
        <v>233</v>
      </c>
      <c r="H262" s="6">
        <v>119</v>
      </c>
      <c r="I262" s="4">
        <v>213</v>
      </c>
      <c r="J262" s="138"/>
      <c r="K262" s="138"/>
      <c r="L262" s="138"/>
      <c r="M262" s="138"/>
      <c r="N262" s="138"/>
      <c r="O262" s="138"/>
      <c r="P262" s="138">
        <f>местн23!D32</f>
        <v>89625</v>
      </c>
      <c r="Q262" s="138"/>
      <c r="R262" s="138"/>
    </row>
    <row r="263" spans="1:18" s="143" customFormat="1" ht="11.25">
      <c r="A263" s="260" t="s">
        <v>19</v>
      </c>
      <c r="B263" s="261"/>
      <c r="C263" s="262"/>
      <c r="D263" s="79">
        <f t="shared" si="124"/>
        <v>140</v>
      </c>
      <c r="E263" s="82">
        <v>7</v>
      </c>
      <c r="F263" s="79">
        <v>2</v>
      </c>
      <c r="G263" s="80" t="s">
        <v>233</v>
      </c>
      <c r="H263" s="85">
        <v>240</v>
      </c>
      <c r="I263" s="86">
        <v>220</v>
      </c>
      <c r="J263" s="137">
        <f>J264</f>
        <v>0</v>
      </c>
      <c r="K263" s="137">
        <f aca="true" t="shared" si="127" ref="K263:R263">K264</f>
        <v>0</v>
      </c>
      <c r="L263" s="137">
        <f t="shared" si="127"/>
        <v>0</v>
      </c>
      <c r="M263" s="137">
        <f t="shared" si="127"/>
        <v>0</v>
      </c>
      <c r="N263" s="137">
        <f t="shared" si="127"/>
        <v>0</v>
      </c>
      <c r="O263" s="137">
        <f t="shared" si="127"/>
        <v>0</v>
      </c>
      <c r="P263" s="137">
        <f t="shared" si="127"/>
        <v>811210</v>
      </c>
      <c r="Q263" s="137">
        <f t="shared" si="127"/>
        <v>0</v>
      </c>
      <c r="R263" s="137">
        <f t="shared" si="127"/>
        <v>0</v>
      </c>
    </row>
    <row r="264" spans="1:18" ht="11.25">
      <c r="A264" s="249" t="s">
        <v>22</v>
      </c>
      <c r="B264" s="250"/>
      <c r="C264" s="251"/>
      <c r="D264" s="82">
        <f t="shared" si="124"/>
        <v>141</v>
      </c>
      <c r="E264" s="82">
        <v>7</v>
      </c>
      <c r="F264" s="82">
        <v>2</v>
      </c>
      <c r="G264" s="83" t="s">
        <v>233</v>
      </c>
      <c r="H264" s="6">
        <v>244</v>
      </c>
      <c r="I264" s="4">
        <v>223</v>
      </c>
      <c r="J264" s="138">
        <f>J265+J266+J267+J268</f>
        <v>0</v>
      </c>
      <c r="K264" s="138">
        <f aca="true" t="shared" si="128" ref="K264:R264">K265+K266+K267+K268</f>
        <v>0</v>
      </c>
      <c r="L264" s="138">
        <f t="shared" si="128"/>
        <v>0</v>
      </c>
      <c r="M264" s="138">
        <f t="shared" si="128"/>
        <v>0</v>
      </c>
      <c r="N264" s="138">
        <f t="shared" si="128"/>
        <v>0</v>
      </c>
      <c r="O264" s="138">
        <f t="shared" si="128"/>
        <v>0</v>
      </c>
      <c r="P264" s="138">
        <f t="shared" si="128"/>
        <v>811210</v>
      </c>
      <c r="Q264" s="138">
        <f t="shared" si="128"/>
        <v>0</v>
      </c>
      <c r="R264" s="138">
        <f t="shared" si="128"/>
        <v>0</v>
      </c>
    </row>
    <row r="265" spans="1:18" ht="11.25">
      <c r="A265" s="252" t="s">
        <v>23</v>
      </c>
      <c r="B265" s="253"/>
      <c r="C265" s="254"/>
      <c r="D265" s="82">
        <f t="shared" si="124"/>
        <v>142</v>
      </c>
      <c r="E265" s="82">
        <v>7</v>
      </c>
      <c r="F265" s="82">
        <v>2</v>
      </c>
      <c r="G265" s="83" t="s">
        <v>233</v>
      </c>
      <c r="H265" s="6">
        <v>244</v>
      </c>
      <c r="I265" s="4">
        <v>223</v>
      </c>
      <c r="J265" s="138"/>
      <c r="K265" s="138"/>
      <c r="L265" s="138"/>
      <c r="M265" s="138"/>
      <c r="N265" s="138"/>
      <c r="O265" s="138"/>
      <c r="P265" s="138">
        <f>местн23!G54</f>
        <v>553842</v>
      </c>
      <c r="Q265" s="138"/>
      <c r="R265" s="138"/>
    </row>
    <row r="266" spans="1:18" ht="11.25">
      <c r="A266" s="252" t="s">
        <v>24</v>
      </c>
      <c r="B266" s="253"/>
      <c r="C266" s="254"/>
      <c r="D266" s="87">
        <f>D259+1</f>
        <v>137</v>
      </c>
      <c r="E266" s="82">
        <v>7</v>
      </c>
      <c r="F266" s="82">
        <v>2</v>
      </c>
      <c r="G266" s="83" t="s">
        <v>233</v>
      </c>
      <c r="H266" s="6">
        <v>244</v>
      </c>
      <c r="I266" s="4">
        <v>223</v>
      </c>
      <c r="J266" s="140"/>
      <c r="K266" s="140"/>
      <c r="L266" s="140"/>
      <c r="M266" s="140"/>
      <c r="N266" s="140"/>
      <c r="O266" s="140"/>
      <c r="P266" s="140"/>
      <c r="Q266" s="140"/>
      <c r="R266" s="140"/>
    </row>
    <row r="267" spans="1:18" ht="11.25" customHeight="1">
      <c r="A267" s="252" t="s">
        <v>25</v>
      </c>
      <c r="B267" s="253"/>
      <c r="C267" s="254"/>
      <c r="D267" s="87">
        <f aca="true" t="shared" si="129" ref="D267:D294">D266+1</f>
        <v>138</v>
      </c>
      <c r="E267" s="82">
        <v>7</v>
      </c>
      <c r="F267" s="82">
        <v>2</v>
      </c>
      <c r="G267" s="83" t="s">
        <v>233</v>
      </c>
      <c r="H267" s="6">
        <v>244</v>
      </c>
      <c r="I267" s="4">
        <v>223</v>
      </c>
      <c r="J267" s="140"/>
      <c r="K267" s="140"/>
      <c r="L267" s="140"/>
      <c r="M267" s="140"/>
      <c r="N267" s="140"/>
      <c r="O267" s="140"/>
      <c r="P267" s="138">
        <f>местн23!G53</f>
        <v>257368</v>
      </c>
      <c r="Q267" s="140"/>
      <c r="R267" s="140"/>
    </row>
    <row r="268" spans="1:18" ht="11.25" customHeight="1">
      <c r="A268" s="252" t="s">
        <v>26</v>
      </c>
      <c r="B268" s="253"/>
      <c r="C268" s="254"/>
      <c r="D268" s="82">
        <f t="shared" si="129"/>
        <v>139</v>
      </c>
      <c r="E268" s="82">
        <v>7</v>
      </c>
      <c r="F268" s="82">
        <v>2</v>
      </c>
      <c r="G268" s="83" t="s">
        <v>233</v>
      </c>
      <c r="H268" s="6">
        <v>244</v>
      </c>
      <c r="I268" s="4">
        <v>223</v>
      </c>
      <c r="J268" s="138"/>
      <c r="K268" s="138"/>
      <c r="L268" s="138"/>
      <c r="M268" s="138"/>
      <c r="N268" s="138"/>
      <c r="O268" s="138"/>
      <c r="P268" s="138">
        <f>местн23!G55</f>
        <v>0</v>
      </c>
      <c r="Q268" s="138"/>
      <c r="R268" s="138"/>
    </row>
    <row r="269" spans="1:18" s="151" customFormat="1" ht="45" customHeight="1">
      <c r="A269" s="228" t="s">
        <v>235</v>
      </c>
      <c r="B269" s="229"/>
      <c r="C269" s="230"/>
      <c r="D269" s="79">
        <f t="shared" si="129"/>
        <v>140</v>
      </c>
      <c r="E269" s="82">
        <v>7</v>
      </c>
      <c r="F269" s="79">
        <v>2</v>
      </c>
      <c r="G269" s="80" t="s">
        <v>236</v>
      </c>
      <c r="H269" s="155"/>
      <c r="I269" s="155"/>
      <c r="J269" s="137">
        <f>J273+J270</f>
        <v>0</v>
      </c>
      <c r="K269" s="137">
        <f aca="true" t="shared" si="130" ref="K269:R269">K273+K270</f>
        <v>0</v>
      </c>
      <c r="L269" s="137">
        <f t="shared" si="130"/>
        <v>0</v>
      </c>
      <c r="M269" s="137">
        <f t="shared" si="130"/>
        <v>0</v>
      </c>
      <c r="N269" s="137">
        <f t="shared" si="130"/>
        <v>0</v>
      </c>
      <c r="O269" s="137">
        <f t="shared" si="130"/>
        <v>0</v>
      </c>
      <c r="P269" s="137">
        <f t="shared" si="130"/>
        <v>162043</v>
      </c>
      <c r="Q269" s="137">
        <f t="shared" si="130"/>
        <v>0</v>
      </c>
      <c r="R269" s="137">
        <f t="shared" si="130"/>
        <v>0</v>
      </c>
    </row>
    <row r="270" spans="1:18" s="149" customFormat="1" ht="20.25" customHeight="1">
      <c r="A270" s="234" t="s">
        <v>15</v>
      </c>
      <c r="B270" s="235"/>
      <c r="C270" s="236"/>
      <c r="D270" s="77">
        <f>D269+1</f>
        <v>141</v>
      </c>
      <c r="E270" s="82">
        <v>7</v>
      </c>
      <c r="F270" s="77">
        <v>2</v>
      </c>
      <c r="G270" s="78" t="s">
        <v>236</v>
      </c>
      <c r="H270" s="154">
        <v>110</v>
      </c>
      <c r="I270" s="154">
        <v>210</v>
      </c>
      <c r="J270" s="136">
        <f>J271+J272</f>
        <v>0</v>
      </c>
      <c r="K270" s="136">
        <f aca="true" t="shared" si="131" ref="K270:R270">K271+K272</f>
        <v>0</v>
      </c>
      <c r="L270" s="136">
        <f t="shared" si="131"/>
        <v>0</v>
      </c>
      <c r="M270" s="136">
        <f t="shared" si="131"/>
        <v>0</v>
      </c>
      <c r="N270" s="136">
        <f t="shared" si="131"/>
        <v>0</v>
      </c>
      <c r="O270" s="136">
        <f t="shared" si="131"/>
        <v>0</v>
      </c>
      <c r="P270" s="136">
        <f t="shared" si="131"/>
        <v>14018</v>
      </c>
      <c r="Q270" s="136">
        <f t="shared" si="131"/>
        <v>0</v>
      </c>
      <c r="R270" s="136">
        <f t="shared" si="131"/>
        <v>0</v>
      </c>
    </row>
    <row r="271" spans="1:18" s="151" customFormat="1" ht="10.5">
      <c r="A271" s="231" t="s">
        <v>16</v>
      </c>
      <c r="B271" s="232"/>
      <c r="C271" s="233"/>
      <c r="D271" s="82">
        <f>D270+1</f>
        <v>142</v>
      </c>
      <c r="E271" s="82">
        <v>7</v>
      </c>
      <c r="F271" s="82">
        <v>2</v>
      </c>
      <c r="G271" s="83" t="s">
        <v>236</v>
      </c>
      <c r="H271" s="125">
        <v>111</v>
      </c>
      <c r="I271" s="125">
        <v>211</v>
      </c>
      <c r="J271" s="138"/>
      <c r="K271" s="138"/>
      <c r="L271" s="138"/>
      <c r="M271" s="138"/>
      <c r="N271" s="138"/>
      <c r="O271" s="138"/>
      <c r="P271" s="138">
        <f>'855-23'!D17</f>
        <v>10767</v>
      </c>
      <c r="Q271" s="138"/>
      <c r="R271" s="138"/>
    </row>
    <row r="272" spans="1:18" s="151" customFormat="1" ht="20.25" customHeight="1">
      <c r="A272" s="231" t="s">
        <v>17</v>
      </c>
      <c r="B272" s="232"/>
      <c r="C272" s="233"/>
      <c r="D272" s="82">
        <f>D271+1</f>
        <v>143</v>
      </c>
      <c r="E272" s="82">
        <v>7</v>
      </c>
      <c r="F272" s="82">
        <v>2</v>
      </c>
      <c r="G272" s="83" t="s">
        <v>236</v>
      </c>
      <c r="H272" s="125">
        <v>119</v>
      </c>
      <c r="I272" s="125">
        <v>213</v>
      </c>
      <c r="J272" s="138"/>
      <c r="K272" s="138"/>
      <c r="L272" s="138"/>
      <c r="M272" s="138"/>
      <c r="N272" s="138"/>
      <c r="O272" s="138"/>
      <c r="P272" s="138">
        <f>'855-23'!D28</f>
        <v>3251</v>
      </c>
      <c r="Q272" s="138"/>
      <c r="R272" s="138"/>
    </row>
    <row r="273" spans="1:18" ht="21.75" customHeight="1">
      <c r="A273" s="234" t="s">
        <v>31</v>
      </c>
      <c r="B273" s="235"/>
      <c r="C273" s="236"/>
      <c r="D273" s="77">
        <f>D272+1</f>
        <v>144</v>
      </c>
      <c r="E273" s="82">
        <v>7</v>
      </c>
      <c r="F273" s="77">
        <v>2</v>
      </c>
      <c r="G273" s="78" t="s">
        <v>236</v>
      </c>
      <c r="H273" s="81">
        <v>240</v>
      </c>
      <c r="I273" s="154">
        <v>300</v>
      </c>
      <c r="J273" s="136">
        <f>J274</f>
        <v>0</v>
      </c>
      <c r="K273" s="136">
        <f aca="true" t="shared" si="132" ref="K273:R274">K274</f>
        <v>0</v>
      </c>
      <c r="L273" s="136">
        <f t="shared" si="132"/>
        <v>0</v>
      </c>
      <c r="M273" s="136">
        <f t="shared" si="132"/>
        <v>0</v>
      </c>
      <c r="N273" s="136">
        <f t="shared" si="132"/>
        <v>0</v>
      </c>
      <c r="O273" s="136">
        <f t="shared" si="132"/>
        <v>0</v>
      </c>
      <c r="P273" s="136">
        <f t="shared" si="132"/>
        <v>148025</v>
      </c>
      <c r="Q273" s="136">
        <f t="shared" si="132"/>
        <v>0</v>
      </c>
      <c r="R273" s="136">
        <f t="shared" si="132"/>
        <v>0</v>
      </c>
    </row>
    <row r="274" spans="1:18" ht="24" customHeight="1">
      <c r="A274" s="231" t="s">
        <v>33</v>
      </c>
      <c r="B274" s="232"/>
      <c r="C274" s="233"/>
      <c r="D274" s="82">
        <f t="shared" si="129"/>
        <v>145</v>
      </c>
      <c r="E274" s="82">
        <v>7</v>
      </c>
      <c r="F274" s="82">
        <v>2</v>
      </c>
      <c r="G274" s="83" t="s">
        <v>236</v>
      </c>
      <c r="H274" s="6">
        <v>244</v>
      </c>
      <c r="I274" s="125">
        <v>340</v>
      </c>
      <c r="J274" s="138">
        <f>J275</f>
        <v>0</v>
      </c>
      <c r="K274" s="138">
        <f t="shared" si="132"/>
        <v>0</v>
      </c>
      <c r="L274" s="138">
        <f t="shared" si="132"/>
        <v>0</v>
      </c>
      <c r="M274" s="138">
        <f t="shared" si="132"/>
        <v>0</v>
      </c>
      <c r="N274" s="138">
        <f t="shared" si="132"/>
        <v>0</v>
      </c>
      <c r="O274" s="138">
        <f t="shared" si="132"/>
        <v>0</v>
      </c>
      <c r="P274" s="138">
        <f t="shared" si="132"/>
        <v>148025</v>
      </c>
      <c r="Q274" s="138">
        <f t="shared" si="132"/>
        <v>0</v>
      </c>
      <c r="R274" s="138">
        <f t="shared" si="132"/>
        <v>0</v>
      </c>
    </row>
    <row r="275" spans="1:18" ht="20.25" customHeight="1">
      <c r="A275" s="231" t="s">
        <v>127</v>
      </c>
      <c r="B275" s="232"/>
      <c r="C275" s="233"/>
      <c r="D275" s="82">
        <f t="shared" si="129"/>
        <v>146</v>
      </c>
      <c r="E275" s="82">
        <v>7</v>
      </c>
      <c r="F275" s="82">
        <v>2</v>
      </c>
      <c r="G275" s="83" t="s">
        <v>236</v>
      </c>
      <c r="H275" s="6">
        <v>244</v>
      </c>
      <c r="I275" s="125">
        <v>342</v>
      </c>
      <c r="J275" s="138"/>
      <c r="K275" s="138"/>
      <c r="L275" s="138"/>
      <c r="M275" s="138">
        <f>J275</f>
        <v>0</v>
      </c>
      <c r="N275" s="138"/>
      <c r="O275" s="138"/>
      <c r="P275" s="138">
        <f>'855-23'!D39</f>
        <v>148025</v>
      </c>
      <c r="Q275" s="138"/>
      <c r="R275" s="138"/>
    </row>
    <row r="276" spans="1:18" s="151" customFormat="1" ht="20.25" customHeight="1">
      <c r="A276" s="228" t="s">
        <v>154</v>
      </c>
      <c r="B276" s="229"/>
      <c r="C276" s="230"/>
      <c r="D276" s="79">
        <f t="shared" si="129"/>
        <v>147</v>
      </c>
      <c r="E276" s="82">
        <v>7</v>
      </c>
      <c r="F276" s="79">
        <v>2</v>
      </c>
      <c r="G276" s="80" t="s">
        <v>155</v>
      </c>
      <c r="H276" s="85"/>
      <c r="I276" s="155"/>
      <c r="J276" s="187">
        <f>J277</f>
        <v>14777</v>
      </c>
      <c r="K276" s="137">
        <f aca="true" t="shared" si="133" ref="K276:Q278">K277</f>
        <v>0</v>
      </c>
      <c r="L276" s="137">
        <f t="shared" si="133"/>
        <v>0</v>
      </c>
      <c r="M276" s="137">
        <f t="shared" si="133"/>
        <v>0</v>
      </c>
      <c r="N276" s="137">
        <f t="shared" si="133"/>
        <v>0</v>
      </c>
      <c r="O276" s="137">
        <f t="shared" si="133"/>
        <v>0</v>
      </c>
      <c r="P276" s="137">
        <f t="shared" si="133"/>
        <v>0</v>
      </c>
      <c r="Q276" s="137">
        <f t="shared" si="133"/>
        <v>0</v>
      </c>
      <c r="R276" s="137">
        <f>R277</f>
        <v>0</v>
      </c>
    </row>
    <row r="277" spans="1:18" s="149" customFormat="1" ht="20.25" customHeight="1">
      <c r="A277" s="234" t="s">
        <v>31</v>
      </c>
      <c r="B277" s="235"/>
      <c r="C277" s="236"/>
      <c r="D277" s="77">
        <f t="shared" si="129"/>
        <v>148</v>
      </c>
      <c r="E277" s="82">
        <v>7</v>
      </c>
      <c r="F277" s="77">
        <v>2</v>
      </c>
      <c r="G277" s="78" t="s">
        <v>155</v>
      </c>
      <c r="H277" s="81">
        <v>240</v>
      </c>
      <c r="I277" s="154">
        <v>300</v>
      </c>
      <c r="J277" s="188">
        <f>J278</f>
        <v>14777</v>
      </c>
      <c r="K277" s="136">
        <f t="shared" si="133"/>
        <v>0</v>
      </c>
      <c r="L277" s="136">
        <f t="shared" si="133"/>
        <v>0</v>
      </c>
      <c r="M277" s="136">
        <f t="shared" si="133"/>
        <v>0</v>
      </c>
      <c r="N277" s="136">
        <f t="shared" si="133"/>
        <v>0</v>
      </c>
      <c r="O277" s="136">
        <f t="shared" si="133"/>
        <v>0</v>
      </c>
      <c r="P277" s="136">
        <f t="shared" si="133"/>
        <v>0</v>
      </c>
      <c r="Q277" s="136">
        <f t="shared" si="133"/>
        <v>0</v>
      </c>
      <c r="R277" s="136">
        <f>R278</f>
        <v>0</v>
      </c>
    </row>
    <row r="278" spans="1:18" ht="20.25" customHeight="1">
      <c r="A278" s="231" t="s">
        <v>33</v>
      </c>
      <c r="B278" s="232"/>
      <c r="C278" s="233"/>
      <c r="D278" s="82">
        <f t="shared" si="129"/>
        <v>149</v>
      </c>
      <c r="E278" s="82">
        <v>7</v>
      </c>
      <c r="F278" s="82">
        <v>2</v>
      </c>
      <c r="G278" s="83" t="s">
        <v>155</v>
      </c>
      <c r="H278" s="6">
        <v>244</v>
      </c>
      <c r="I278" s="125">
        <v>340</v>
      </c>
      <c r="J278" s="189">
        <f>J279</f>
        <v>14777</v>
      </c>
      <c r="K278" s="138">
        <f t="shared" si="133"/>
        <v>0</v>
      </c>
      <c r="L278" s="138">
        <f t="shared" si="133"/>
        <v>0</v>
      </c>
      <c r="M278" s="138">
        <f t="shared" si="133"/>
        <v>0</v>
      </c>
      <c r="N278" s="138">
        <f t="shared" si="133"/>
        <v>0</v>
      </c>
      <c r="O278" s="138">
        <f t="shared" si="133"/>
        <v>0</v>
      </c>
      <c r="P278" s="138">
        <f t="shared" si="133"/>
        <v>0</v>
      </c>
      <c r="Q278" s="138">
        <f t="shared" si="133"/>
        <v>0</v>
      </c>
      <c r="R278" s="138">
        <f>R279</f>
        <v>0</v>
      </c>
    </row>
    <row r="279" spans="1:18" ht="30.75" customHeight="1">
      <c r="A279" s="231" t="s">
        <v>156</v>
      </c>
      <c r="B279" s="232"/>
      <c r="C279" s="233"/>
      <c r="D279" s="82">
        <f t="shared" si="129"/>
        <v>150</v>
      </c>
      <c r="E279" s="82">
        <v>7</v>
      </c>
      <c r="F279" s="82">
        <v>2</v>
      </c>
      <c r="G279" s="83" t="s">
        <v>157</v>
      </c>
      <c r="H279" s="6">
        <v>244</v>
      </c>
      <c r="I279" s="125">
        <v>346</v>
      </c>
      <c r="J279" s="189">
        <f>'шк мес21'!D126</f>
        <v>14777</v>
      </c>
      <c r="K279" s="138"/>
      <c r="L279" s="138"/>
      <c r="M279" s="138"/>
      <c r="N279" s="138"/>
      <c r="O279" s="138"/>
      <c r="P279" s="138"/>
      <c r="Q279" s="138"/>
      <c r="R279" s="138"/>
    </row>
    <row r="280" spans="1:18" ht="51.75" customHeight="1">
      <c r="A280" s="228" t="s">
        <v>217</v>
      </c>
      <c r="B280" s="229"/>
      <c r="C280" s="230"/>
      <c r="D280" s="79">
        <f t="shared" si="129"/>
        <v>151</v>
      </c>
      <c r="E280" s="82">
        <v>7</v>
      </c>
      <c r="F280" s="79">
        <v>2</v>
      </c>
      <c r="G280" s="80" t="s">
        <v>237</v>
      </c>
      <c r="H280" s="85"/>
      <c r="I280" s="155"/>
      <c r="J280" s="137">
        <f>J281+J285+J290</f>
        <v>0</v>
      </c>
      <c r="K280" s="137">
        <f aca="true" t="shared" si="134" ref="K280:P280">K281+K285+K290</f>
        <v>0</v>
      </c>
      <c r="L280" s="137">
        <f t="shared" si="134"/>
        <v>0</v>
      </c>
      <c r="M280" s="137">
        <f t="shared" si="134"/>
        <v>0</v>
      </c>
      <c r="N280" s="137">
        <f t="shared" si="134"/>
        <v>0</v>
      </c>
      <c r="O280" s="137">
        <f t="shared" si="134"/>
        <v>0</v>
      </c>
      <c r="P280" s="137">
        <f t="shared" si="134"/>
        <v>8284637</v>
      </c>
      <c r="Q280" s="137"/>
      <c r="R280" s="137"/>
    </row>
    <row r="281" spans="1:18" s="151" customFormat="1" ht="70.5" customHeight="1">
      <c r="A281" s="228" t="s">
        <v>238</v>
      </c>
      <c r="B281" s="229"/>
      <c r="C281" s="230"/>
      <c r="D281" s="79">
        <f t="shared" si="129"/>
        <v>152</v>
      </c>
      <c r="E281" s="82">
        <v>7</v>
      </c>
      <c r="F281" s="79">
        <v>2</v>
      </c>
      <c r="G281" s="80" t="s">
        <v>239</v>
      </c>
      <c r="H281" s="85"/>
      <c r="I281" s="155"/>
      <c r="J281" s="137">
        <f>J282</f>
        <v>0</v>
      </c>
      <c r="K281" s="137">
        <f aca="true" t="shared" si="135" ref="K281:R281">K282</f>
        <v>0</v>
      </c>
      <c r="L281" s="137">
        <f t="shared" si="135"/>
        <v>0</v>
      </c>
      <c r="M281" s="137">
        <f t="shared" si="135"/>
        <v>0</v>
      </c>
      <c r="N281" s="137">
        <f t="shared" si="135"/>
        <v>0</v>
      </c>
      <c r="O281" s="137">
        <f t="shared" si="135"/>
        <v>0</v>
      </c>
      <c r="P281" s="137">
        <f>P282</f>
        <v>6931120</v>
      </c>
      <c r="Q281" s="137">
        <f t="shared" si="135"/>
        <v>0</v>
      </c>
      <c r="R281" s="137">
        <f t="shared" si="135"/>
        <v>0</v>
      </c>
    </row>
    <row r="282" spans="1:18" s="149" customFormat="1" ht="21" customHeight="1">
      <c r="A282" s="234" t="s">
        <v>15</v>
      </c>
      <c r="B282" s="235"/>
      <c r="C282" s="236"/>
      <c r="D282" s="77">
        <f t="shared" si="129"/>
        <v>153</v>
      </c>
      <c r="E282" s="82">
        <v>7</v>
      </c>
      <c r="F282" s="77">
        <v>2</v>
      </c>
      <c r="G282" s="78" t="s">
        <v>239</v>
      </c>
      <c r="H282" s="81">
        <v>110</v>
      </c>
      <c r="I282" s="154">
        <v>210</v>
      </c>
      <c r="J282" s="136">
        <f>J283+J284</f>
        <v>0</v>
      </c>
      <c r="K282" s="136">
        <f aca="true" t="shared" si="136" ref="K282:R282">K283+K284</f>
        <v>0</v>
      </c>
      <c r="L282" s="136">
        <f t="shared" si="136"/>
        <v>0</v>
      </c>
      <c r="M282" s="136">
        <f t="shared" si="136"/>
        <v>0</v>
      </c>
      <c r="N282" s="136">
        <f t="shared" si="136"/>
        <v>0</v>
      </c>
      <c r="O282" s="136">
        <f t="shared" si="136"/>
        <v>0</v>
      </c>
      <c r="P282" s="136">
        <f t="shared" si="136"/>
        <v>6931120</v>
      </c>
      <c r="Q282" s="136">
        <f t="shared" si="136"/>
        <v>0</v>
      </c>
      <c r="R282" s="136">
        <f t="shared" si="136"/>
        <v>0</v>
      </c>
    </row>
    <row r="283" spans="1:18" ht="18" customHeight="1">
      <c r="A283" s="249" t="s">
        <v>16</v>
      </c>
      <c r="B283" s="250"/>
      <c r="C283" s="251"/>
      <c r="D283" s="82">
        <f t="shared" si="129"/>
        <v>154</v>
      </c>
      <c r="E283" s="82">
        <v>7</v>
      </c>
      <c r="F283" s="82">
        <v>2</v>
      </c>
      <c r="G283" s="83" t="s">
        <v>239</v>
      </c>
      <c r="H283" s="6">
        <v>111</v>
      </c>
      <c r="I283" s="125">
        <v>211</v>
      </c>
      <c r="J283" s="138"/>
      <c r="K283" s="138"/>
      <c r="L283" s="138"/>
      <c r="M283" s="138"/>
      <c r="N283" s="138"/>
      <c r="O283" s="138"/>
      <c r="P283" s="138">
        <f>обл23!D16</f>
        <v>5323440</v>
      </c>
      <c r="Q283" s="138"/>
      <c r="R283" s="138"/>
    </row>
    <row r="284" spans="1:18" ht="20.25" customHeight="1">
      <c r="A284" s="231" t="s">
        <v>17</v>
      </c>
      <c r="B284" s="232"/>
      <c r="C284" s="233"/>
      <c r="D284" s="82">
        <f t="shared" si="129"/>
        <v>155</v>
      </c>
      <c r="E284" s="82">
        <v>7</v>
      </c>
      <c r="F284" s="82">
        <v>2</v>
      </c>
      <c r="G284" s="83" t="s">
        <v>239</v>
      </c>
      <c r="H284" s="6">
        <v>119</v>
      </c>
      <c r="I284" s="125">
        <v>213</v>
      </c>
      <c r="J284" s="138"/>
      <c r="K284" s="138"/>
      <c r="L284" s="138"/>
      <c r="M284" s="138"/>
      <c r="N284" s="138"/>
      <c r="O284" s="138"/>
      <c r="P284" s="138">
        <f>обл23!D27</f>
        <v>1607680</v>
      </c>
      <c r="Q284" s="138"/>
      <c r="R284" s="138"/>
    </row>
    <row r="285" spans="1:18" s="149" customFormat="1" ht="65.25" customHeight="1">
      <c r="A285" s="228" t="s">
        <v>240</v>
      </c>
      <c r="B285" s="229"/>
      <c r="C285" s="230"/>
      <c r="D285" s="77">
        <f t="shared" si="129"/>
        <v>156</v>
      </c>
      <c r="E285" s="82">
        <v>7</v>
      </c>
      <c r="F285" s="77">
        <v>2</v>
      </c>
      <c r="G285" s="78" t="s">
        <v>241</v>
      </c>
      <c r="H285" s="81"/>
      <c r="I285" s="154"/>
      <c r="J285" s="136">
        <f>J286</f>
        <v>0</v>
      </c>
      <c r="K285" s="136">
        <f aca="true" t="shared" si="137" ref="K285:R285">K286</f>
        <v>0</v>
      </c>
      <c r="L285" s="136">
        <f t="shared" si="137"/>
        <v>0</v>
      </c>
      <c r="M285" s="136">
        <f t="shared" si="137"/>
        <v>0</v>
      </c>
      <c r="N285" s="136">
        <f t="shared" si="137"/>
        <v>0</v>
      </c>
      <c r="O285" s="136">
        <f t="shared" si="137"/>
        <v>0</v>
      </c>
      <c r="P285" s="136">
        <f t="shared" si="137"/>
        <v>1294630</v>
      </c>
      <c r="Q285" s="136">
        <f t="shared" si="137"/>
        <v>0</v>
      </c>
      <c r="R285" s="136">
        <f t="shared" si="137"/>
        <v>0</v>
      </c>
    </row>
    <row r="286" spans="1:18" ht="21.75" customHeight="1">
      <c r="A286" s="234" t="s">
        <v>15</v>
      </c>
      <c r="B286" s="235"/>
      <c r="C286" s="236"/>
      <c r="D286" s="82">
        <f t="shared" si="129"/>
        <v>157</v>
      </c>
      <c r="E286" s="82">
        <v>7</v>
      </c>
      <c r="F286" s="82">
        <v>2</v>
      </c>
      <c r="G286" s="83" t="s">
        <v>241</v>
      </c>
      <c r="H286" s="6">
        <v>110</v>
      </c>
      <c r="I286" s="125">
        <v>210</v>
      </c>
      <c r="J286" s="138">
        <f>J287+J288</f>
        <v>0</v>
      </c>
      <c r="K286" s="138">
        <f aca="true" t="shared" si="138" ref="K286:R286">K287+K288</f>
        <v>0</v>
      </c>
      <c r="L286" s="138">
        <f t="shared" si="138"/>
        <v>0</v>
      </c>
      <c r="M286" s="138">
        <f t="shared" si="138"/>
        <v>0</v>
      </c>
      <c r="N286" s="138">
        <f t="shared" si="138"/>
        <v>0</v>
      </c>
      <c r="O286" s="138">
        <f t="shared" si="138"/>
        <v>0</v>
      </c>
      <c r="P286" s="138">
        <f t="shared" si="138"/>
        <v>1294630</v>
      </c>
      <c r="Q286" s="138">
        <f t="shared" si="138"/>
        <v>0</v>
      </c>
      <c r="R286" s="138">
        <f t="shared" si="138"/>
        <v>0</v>
      </c>
    </row>
    <row r="287" spans="1:18" ht="14.25" customHeight="1">
      <c r="A287" s="249" t="s">
        <v>16</v>
      </c>
      <c r="B287" s="250"/>
      <c r="C287" s="251"/>
      <c r="D287" s="82">
        <f t="shared" si="129"/>
        <v>158</v>
      </c>
      <c r="E287" s="82">
        <v>7</v>
      </c>
      <c r="F287" s="82">
        <v>2</v>
      </c>
      <c r="G287" s="83" t="s">
        <v>241</v>
      </c>
      <c r="H287" s="6">
        <v>111</v>
      </c>
      <c r="I287" s="125">
        <v>211</v>
      </c>
      <c r="J287" s="138"/>
      <c r="K287" s="138"/>
      <c r="L287" s="138"/>
      <c r="M287" s="138"/>
      <c r="N287" s="138"/>
      <c r="O287" s="138"/>
      <c r="P287" s="138">
        <f>обл23!D17</f>
        <v>994340</v>
      </c>
      <c r="Q287" s="138"/>
      <c r="R287" s="138"/>
    </row>
    <row r="288" spans="1:18" ht="20.25" customHeight="1">
      <c r="A288" s="231" t="s">
        <v>17</v>
      </c>
      <c r="B288" s="232"/>
      <c r="C288" s="233"/>
      <c r="D288" s="82">
        <f t="shared" si="129"/>
        <v>159</v>
      </c>
      <c r="E288" s="82">
        <v>7</v>
      </c>
      <c r="F288" s="82">
        <v>2</v>
      </c>
      <c r="G288" s="83" t="s">
        <v>241</v>
      </c>
      <c r="H288" s="6">
        <v>119</v>
      </c>
      <c r="I288" s="125">
        <v>213</v>
      </c>
      <c r="J288" s="138"/>
      <c r="K288" s="138"/>
      <c r="L288" s="138"/>
      <c r="M288" s="138"/>
      <c r="N288" s="138"/>
      <c r="O288" s="138"/>
      <c r="P288" s="138">
        <f>обл23!D28</f>
        <v>300290</v>
      </c>
      <c r="Q288" s="138"/>
      <c r="R288" s="138"/>
    </row>
    <row r="289" spans="1:18" ht="30" customHeight="1">
      <c r="A289" s="231" t="s">
        <v>142</v>
      </c>
      <c r="B289" s="232"/>
      <c r="C289" s="233"/>
      <c r="D289" s="82">
        <v>160</v>
      </c>
      <c r="E289" s="82">
        <v>7</v>
      </c>
      <c r="F289" s="82">
        <v>2</v>
      </c>
      <c r="G289" s="83" t="s">
        <v>241</v>
      </c>
      <c r="H289" s="6">
        <v>112</v>
      </c>
      <c r="I289" s="125">
        <v>266</v>
      </c>
      <c r="J289" s="138"/>
      <c r="K289" s="138"/>
      <c r="L289" s="138"/>
      <c r="M289" s="138"/>
      <c r="N289" s="138"/>
      <c r="O289" s="138"/>
      <c r="P289" s="189">
        <v>1200</v>
      </c>
      <c r="Q289" s="138"/>
      <c r="R289" s="138"/>
    </row>
    <row r="290" spans="1:18" s="149" customFormat="1" ht="63.75" customHeight="1">
      <c r="A290" s="228" t="s">
        <v>242</v>
      </c>
      <c r="B290" s="229"/>
      <c r="C290" s="230"/>
      <c r="D290" s="77">
        <v>161</v>
      </c>
      <c r="E290" s="82">
        <v>7</v>
      </c>
      <c r="F290" s="77">
        <v>2</v>
      </c>
      <c r="G290" s="78" t="s">
        <v>243</v>
      </c>
      <c r="H290" s="81"/>
      <c r="I290" s="154"/>
      <c r="J290" s="136">
        <f>J293+J291</f>
        <v>0</v>
      </c>
      <c r="K290" s="136">
        <f aca="true" t="shared" si="139" ref="K290:R290">K293+K291</f>
        <v>0</v>
      </c>
      <c r="L290" s="136">
        <f t="shared" si="139"/>
        <v>0</v>
      </c>
      <c r="M290" s="136">
        <f t="shared" si="139"/>
        <v>0</v>
      </c>
      <c r="N290" s="136">
        <f t="shared" si="139"/>
        <v>0</v>
      </c>
      <c r="O290" s="136">
        <f t="shared" si="139"/>
        <v>0</v>
      </c>
      <c r="P290" s="136">
        <f t="shared" si="139"/>
        <v>58887</v>
      </c>
      <c r="Q290" s="136">
        <f t="shared" si="139"/>
        <v>0</v>
      </c>
      <c r="R290" s="136">
        <f t="shared" si="139"/>
        <v>0</v>
      </c>
    </row>
    <row r="291" spans="1:18" s="149" customFormat="1" ht="11.25">
      <c r="A291" s="234" t="s">
        <v>19</v>
      </c>
      <c r="B291" s="235"/>
      <c r="C291" s="236"/>
      <c r="D291" s="77">
        <f>D290+1</f>
        <v>162</v>
      </c>
      <c r="E291" s="82">
        <v>7</v>
      </c>
      <c r="F291" s="77">
        <v>2</v>
      </c>
      <c r="G291" s="78" t="s">
        <v>243</v>
      </c>
      <c r="H291" s="81">
        <v>240</v>
      </c>
      <c r="I291" s="154">
        <v>220</v>
      </c>
      <c r="J291" s="136">
        <f>J292</f>
        <v>0</v>
      </c>
      <c r="K291" s="136">
        <f aca="true" t="shared" si="140" ref="K291:R291">K292</f>
        <v>0</v>
      </c>
      <c r="L291" s="136">
        <f t="shared" si="140"/>
        <v>0</v>
      </c>
      <c r="M291" s="136">
        <f t="shared" si="140"/>
        <v>0</v>
      </c>
      <c r="N291" s="136">
        <f t="shared" si="140"/>
        <v>0</v>
      </c>
      <c r="O291" s="136">
        <f t="shared" si="140"/>
        <v>0</v>
      </c>
      <c r="P291" s="136">
        <f t="shared" si="140"/>
        <v>35146</v>
      </c>
      <c r="Q291" s="136">
        <f t="shared" si="140"/>
        <v>0</v>
      </c>
      <c r="R291" s="136">
        <f t="shared" si="140"/>
        <v>0</v>
      </c>
    </row>
    <row r="292" spans="1:18" s="149" customFormat="1" ht="11.25">
      <c r="A292" s="231" t="s">
        <v>21</v>
      </c>
      <c r="B292" s="232"/>
      <c r="C292" s="233"/>
      <c r="D292" s="82">
        <f>D291+1</f>
        <v>163</v>
      </c>
      <c r="E292" s="82">
        <v>7</v>
      </c>
      <c r="F292" s="82">
        <v>2</v>
      </c>
      <c r="G292" s="83" t="s">
        <v>243</v>
      </c>
      <c r="H292" s="6">
        <v>244</v>
      </c>
      <c r="I292" s="125">
        <v>221</v>
      </c>
      <c r="J292" s="138"/>
      <c r="K292" s="138"/>
      <c r="L292" s="138"/>
      <c r="M292" s="138"/>
      <c r="N292" s="138"/>
      <c r="O292" s="138"/>
      <c r="P292" s="138">
        <f>обл23!G39</f>
        <v>35146</v>
      </c>
      <c r="Q292" s="138"/>
      <c r="R292" s="138"/>
    </row>
    <row r="293" spans="1:18" ht="20.25" customHeight="1">
      <c r="A293" s="234" t="s">
        <v>31</v>
      </c>
      <c r="B293" s="235"/>
      <c r="C293" s="236"/>
      <c r="D293" s="77">
        <f>D290+1</f>
        <v>162</v>
      </c>
      <c r="E293" s="82">
        <v>7</v>
      </c>
      <c r="F293" s="77">
        <v>2</v>
      </c>
      <c r="G293" s="78" t="s">
        <v>243</v>
      </c>
      <c r="H293" s="81">
        <v>240</v>
      </c>
      <c r="I293" s="154">
        <v>300</v>
      </c>
      <c r="J293" s="136">
        <f>J294</f>
        <v>0</v>
      </c>
      <c r="K293" s="136">
        <f aca="true" t="shared" si="141" ref="K293:P293">K294</f>
        <v>0</v>
      </c>
      <c r="L293" s="136">
        <f t="shared" si="141"/>
        <v>0</v>
      </c>
      <c r="M293" s="136">
        <f t="shared" si="141"/>
        <v>0</v>
      </c>
      <c r="N293" s="136">
        <f t="shared" si="141"/>
        <v>0</v>
      </c>
      <c r="O293" s="136">
        <f t="shared" si="141"/>
        <v>0</v>
      </c>
      <c r="P293" s="136">
        <f t="shared" si="141"/>
        <v>23741</v>
      </c>
      <c r="Q293" s="136"/>
      <c r="R293" s="136"/>
    </row>
    <row r="294" spans="1:18" ht="20.25" customHeight="1">
      <c r="A294" s="231" t="s">
        <v>32</v>
      </c>
      <c r="B294" s="232"/>
      <c r="C294" s="233"/>
      <c r="D294" s="82">
        <f t="shared" si="129"/>
        <v>163</v>
      </c>
      <c r="E294" s="82">
        <v>7</v>
      </c>
      <c r="F294" s="82">
        <v>2</v>
      </c>
      <c r="G294" s="83" t="s">
        <v>243</v>
      </c>
      <c r="H294" s="6">
        <v>244</v>
      </c>
      <c r="I294" s="125">
        <v>310</v>
      </c>
      <c r="J294" s="138"/>
      <c r="K294" s="138"/>
      <c r="L294" s="138"/>
      <c r="M294" s="138"/>
      <c r="N294" s="138"/>
      <c r="O294" s="138"/>
      <c r="P294" s="138">
        <f>обл22!D53</f>
        <v>23741</v>
      </c>
      <c r="Q294" s="138"/>
      <c r="R294" s="138"/>
    </row>
    <row r="295" spans="1:18" s="151" customFormat="1" ht="45" customHeight="1">
      <c r="A295" s="228" t="s">
        <v>244</v>
      </c>
      <c r="B295" s="229"/>
      <c r="C295" s="230"/>
      <c r="D295" s="79">
        <f>D294+1</f>
        <v>164</v>
      </c>
      <c r="E295" s="82">
        <v>7</v>
      </c>
      <c r="F295" s="79">
        <v>2</v>
      </c>
      <c r="G295" s="80" t="s">
        <v>245</v>
      </c>
      <c r="H295" s="85"/>
      <c r="I295" s="155"/>
      <c r="J295" s="137">
        <f>J296</f>
        <v>0</v>
      </c>
      <c r="K295" s="137">
        <f aca="true" t="shared" si="142" ref="K295:R297">K296</f>
        <v>0</v>
      </c>
      <c r="L295" s="137">
        <f t="shared" si="142"/>
        <v>0</v>
      </c>
      <c r="M295" s="137">
        <f t="shared" si="142"/>
        <v>0</v>
      </c>
      <c r="N295" s="137">
        <f t="shared" si="142"/>
        <v>0</v>
      </c>
      <c r="O295" s="137">
        <f t="shared" si="142"/>
        <v>0</v>
      </c>
      <c r="P295" s="137">
        <f t="shared" si="142"/>
        <v>329744</v>
      </c>
      <c r="Q295" s="137">
        <f t="shared" si="142"/>
        <v>0</v>
      </c>
      <c r="R295" s="137">
        <f t="shared" si="142"/>
        <v>0</v>
      </c>
    </row>
    <row r="296" spans="1:18" ht="20.25" customHeight="1">
      <c r="A296" s="234" t="s">
        <v>31</v>
      </c>
      <c r="B296" s="235"/>
      <c r="C296" s="236"/>
      <c r="D296" s="77">
        <f>D295+1</f>
        <v>165</v>
      </c>
      <c r="E296" s="82">
        <v>7</v>
      </c>
      <c r="F296" s="77">
        <v>2</v>
      </c>
      <c r="G296" s="78" t="s">
        <v>245</v>
      </c>
      <c r="H296" s="81">
        <v>240</v>
      </c>
      <c r="I296" s="154">
        <v>300</v>
      </c>
      <c r="J296" s="136">
        <f>J297</f>
        <v>0</v>
      </c>
      <c r="K296" s="136">
        <f t="shared" si="142"/>
        <v>0</v>
      </c>
      <c r="L296" s="136">
        <f t="shared" si="142"/>
        <v>0</v>
      </c>
      <c r="M296" s="136">
        <f t="shared" si="142"/>
        <v>0</v>
      </c>
      <c r="N296" s="136">
        <f t="shared" si="142"/>
        <v>0</v>
      </c>
      <c r="O296" s="136">
        <f t="shared" si="142"/>
        <v>0</v>
      </c>
      <c r="P296" s="136">
        <f t="shared" si="142"/>
        <v>329744</v>
      </c>
      <c r="Q296" s="136">
        <f t="shared" si="142"/>
        <v>0</v>
      </c>
      <c r="R296" s="136">
        <f t="shared" si="142"/>
        <v>0</v>
      </c>
    </row>
    <row r="297" spans="1:18" ht="20.25" customHeight="1">
      <c r="A297" s="231" t="s">
        <v>33</v>
      </c>
      <c r="B297" s="232"/>
      <c r="C297" s="233"/>
      <c r="D297" s="82">
        <f aca="true" t="shared" si="143" ref="D297:D321">D296+1</f>
        <v>166</v>
      </c>
      <c r="E297" s="82">
        <v>7</v>
      </c>
      <c r="F297" s="82">
        <v>2</v>
      </c>
      <c r="G297" s="83" t="s">
        <v>245</v>
      </c>
      <c r="H297" s="6">
        <v>244</v>
      </c>
      <c r="I297" s="125">
        <v>340</v>
      </c>
      <c r="J297" s="138">
        <f>J298</f>
        <v>0</v>
      </c>
      <c r="K297" s="138">
        <f t="shared" si="142"/>
        <v>0</v>
      </c>
      <c r="L297" s="138">
        <f t="shared" si="142"/>
        <v>0</v>
      </c>
      <c r="M297" s="138">
        <f t="shared" si="142"/>
        <v>0</v>
      </c>
      <c r="N297" s="138">
        <f t="shared" si="142"/>
        <v>0</v>
      </c>
      <c r="O297" s="138">
        <f t="shared" si="142"/>
        <v>0</v>
      </c>
      <c r="P297" s="138">
        <f t="shared" si="142"/>
        <v>329744</v>
      </c>
      <c r="Q297" s="138">
        <f t="shared" si="142"/>
        <v>0</v>
      </c>
      <c r="R297" s="138">
        <f t="shared" si="142"/>
        <v>0</v>
      </c>
    </row>
    <row r="298" spans="1:18" ht="20.25" customHeight="1">
      <c r="A298" s="231" t="s">
        <v>127</v>
      </c>
      <c r="B298" s="232"/>
      <c r="C298" s="233"/>
      <c r="D298" s="82">
        <f t="shared" si="143"/>
        <v>167</v>
      </c>
      <c r="E298" s="82">
        <v>7</v>
      </c>
      <c r="F298" s="82">
        <v>2</v>
      </c>
      <c r="G298" s="83" t="s">
        <v>245</v>
      </c>
      <c r="H298" s="6">
        <v>244</v>
      </c>
      <c r="I298" s="125">
        <v>342</v>
      </c>
      <c r="J298" s="138"/>
      <c r="K298" s="138"/>
      <c r="L298" s="138"/>
      <c r="M298" s="138"/>
      <c r="N298" s="138"/>
      <c r="O298" s="138"/>
      <c r="P298" s="138">
        <f>'5-11 кл-23'!D20</f>
        <v>329744</v>
      </c>
      <c r="Q298" s="138"/>
      <c r="R298" s="138"/>
    </row>
    <row r="299" spans="1:18" ht="57.75" customHeight="1">
      <c r="A299" s="228" t="s">
        <v>267</v>
      </c>
      <c r="B299" s="229"/>
      <c r="C299" s="230"/>
      <c r="D299" s="79">
        <f t="shared" si="143"/>
        <v>168</v>
      </c>
      <c r="E299" s="82">
        <v>7</v>
      </c>
      <c r="F299" s="79">
        <v>2</v>
      </c>
      <c r="G299" s="80" t="s">
        <v>275</v>
      </c>
      <c r="H299" s="85"/>
      <c r="I299" s="155"/>
      <c r="J299" s="137">
        <f>J300</f>
        <v>0</v>
      </c>
      <c r="K299" s="137">
        <f aca="true" t="shared" si="144" ref="K299:R300">K300</f>
        <v>0</v>
      </c>
      <c r="L299" s="137">
        <f t="shared" si="144"/>
        <v>0</v>
      </c>
      <c r="M299" s="137">
        <f t="shared" si="144"/>
        <v>0</v>
      </c>
      <c r="N299" s="137">
        <f t="shared" si="144"/>
        <v>0</v>
      </c>
      <c r="O299" s="137">
        <f t="shared" si="144"/>
        <v>0</v>
      </c>
      <c r="P299" s="137">
        <f t="shared" si="144"/>
        <v>0</v>
      </c>
      <c r="Q299" s="137">
        <f t="shared" si="144"/>
        <v>0</v>
      </c>
      <c r="R299" s="137">
        <f t="shared" si="144"/>
        <v>0</v>
      </c>
    </row>
    <row r="300" spans="1:18" ht="11.25">
      <c r="A300" s="234" t="s">
        <v>19</v>
      </c>
      <c r="B300" s="235"/>
      <c r="C300" s="236"/>
      <c r="D300" s="77">
        <f t="shared" si="143"/>
        <v>169</v>
      </c>
      <c r="E300" s="82">
        <v>7</v>
      </c>
      <c r="F300" s="77">
        <v>2</v>
      </c>
      <c r="G300" s="78" t="s">
        <v>275</v>
      </c>
      <c r="H300" s="81">
        <v>240</v>
      </c>
      <c r="I300" s="154">
        <v>220</v>
      </c>
      <c r="J300" s="136">
        <f>J301</f>
        <v>0</v>
      </c>
      <c r="K300" s="136">
        <f t="shared" si="144"/>
        <v>0</v>
      </c>
      <c r="L300" s="136">
        <f t="shared" si="144"/>
        <v>0</v>
      </c>
      <c r="M300" s="136">
        <f t="shared" si="144"/>
        <v>0</v>
      </c>
      <c r="N300" s="136">
        <f t="shared" si="144"/>
        <v>0</v>
      </c>
      <c r="O300" s="136">
        <f t="shared" si="144"/>
        <v>0</v>
      </c>
      <c r="P300" s="136"/>
      <c r="Q300" s="136">
        <f t="shared" si="144"/>
        <v>0</v>
      </c>
      <c r="R300" s="136">
        <f t="shared" si="144"/>
        <v>0</v>
      </c>
    </row>
    <row r="301" spans="1:18" ht="20.25" customHeight="1">
      <c r="A301" s="231" t="s">
        <v>28</v>
      </c>
      <c r="B301" s="232"/>
      <c r="C301" s="233"/>
      <c r="D301" s="82">
        <f t="shared" si="143"/>
        <v>170</v>
      </c>
      <c r="E301" s="82">
        <v>7</v>
      </c>
      <c r="F301" s="82">
        <v>2</v>
      </c>
      <c r="G301" s="83" t="s">
        <v>275</v>
      </c>
      <c r="H301" s="6">
        <v>244</v>
      </c>
      <c r="I301" s="125">
        <v>225</v>
      </c>
      <c r="J301" s="138">
        <v>0</v>
      </c>
      <c r="K301" s="138"/>
      <c r="L301" s="138"/>
      <c r="M301" s="138"/>
      <c r="N301" s="138"/>
      <c r="O301" s="138"/>
      <c r="P301" s="138"/>
      <c r="Q301" s="138"/>
      <c r="R301" s="138"/>
    </row>
    <row r="302" spans="1:18" s="149" customFormat="1" ht="12" customHeight="1">
      <c r="A302" s="234" t="s">
        <v>246</v>
      </c>
      <c r="B302" s="235"/>
      <c r="C302" s="236"/>
      <c r="D302" s="77">
        <f>D301+1</f>
        <v>171</v>
      </c>
      <c r="E302" s="82">
        <v>7</v>
      </c>
      <c r="F302" s="77">
        <v>7</v>
      </c>
      <c r="G302" s="78"/>
      <c r="H302" s="81"/>
      <c r="I302" s="154"/>
      <c r="J302" s="188">
        <f>J303+J313</f>
        <v>96808</v>
      </c>
      <c r="K302" s="136">
        <f aca="true" t="shared" si="145" ref="K302:R302">K303+K313</f>
        <v>0</v>
      </c>
      <c r="L302" s="136">
        <f t="shared" si="145"/>
        <v>0</v>
      </c>
      <c r="M302" s="136">
        <f t="shared" si="145"/>
        <v>86060</v>
      </c>
      <c r="N302" s="136">
        <f t="shared" si="145"/>
        <v>0</v>
      </c>
      <c r="O302" s="136">
        <f t="shared" si="145"/>
        <v>0</v>
      </c>
      <c r="P302" s="136">
        <f t="shared" si="145"/>
        <v>89275</v>
      </c>
      <c r="Q302" s="136">
        <f t="shared" si="145"/>
        <v>0</v>
      </c>
      <c r="R302" s="136">
        <f t="shared" si="145"/>
        <v>0</v>
      </c>
    </row>
    <row r="303" spans="1:18" ht="37.5" customHeight="1">
      <c r="A303" s="243" t="s">
        <v>247</v>
      </c>
      <c r="B303" s="244"/>
      <c r="C303" s="245"/>
      <c r="D303" s="131">
        <f t="shared" si="143"/>
        <v>172</v>
      </c>
      <c r="E303" s="199">
        <v>7</v>
      </c>
      <c r="F303" s="131">
        <v>7</v>
      </c>
      <c r="G303" s="132" t="s">
        <v>93</v>
      </c>
      <c r="H303" s="141"/>
      <c r="I303" s="163"/>
      <c r="J303" s="135">
        <f>J304</f>
        <v>96808</v>
      </c>
      <c r="K303" s="135">
        <f aca="true" t="shared" si="146" ref="K303:R303">K304</f>
        <v>0</v>
      </c>
      <c r="L303" s="135">
        <f t="shared" si="146"/>
        <v>0</v>
      </c>
      <c r="M303" s="135">
        <f t="shared" si="146"/>
        <v>86060</v>
      </c>
      <c r="N303" s="135">
        <f t="shared" si="146"/>
        <v>0</v>
      </c>
      <c r="O303" s="135">
        <f t="shared" si="146"/>
        <v>0</v>
      </c>
      <c r="P303" s="135">
        <f t="shared" si="146"/>
        <v>0</v>
      </c>
      <c r="Q303" s="135">
        <f t="shared" si="146"/>
        <v>0</v>
      </c>
      <c r="R303" s="135">
        <f t="shared" si="146"/>
        <v>0</v>
      </c>
    </row>
    <row r="304" spans="1:18" ht="29.25" customHeight="1">
      <c r="A304" s="234" t="s">
        <v>248</v>
      </c>
      <c r="B304" s="235"/>
      <c r="C304" s="236"/>
      <c r="D304" s="77">
        <f t="shared" si="143"/>
        <v>173</v>
      </c>
      <c r="E304" s="82">
        <v>7</v>
      </c>
      <c r="F304" s="77">
        <v>7</v>
      </c>
      <c r="G304" s="78" t="s">
        <v>249</v>
      </c>
      <c r="H304" s="81"/>
      <c r="I304" s="154"/>
      <c r="J304" s="188">
        <f>J305+J309</f>
        <v>96808</v>
      </c>
      <c r="K304" s="136">
        <f aca="true" t="shared" si="147" ref="K304:R304">K305+K309</f>
        <v>0</v>
      </c>
      <c r="L304" s="136">
        <f t="shared" si="147"/>
        <v>0</v>
      </c>
      <c r="M304" s="136">
        <f t="shared" si="147"/>
        <v>86060</v>
      </c>
      <c r="N304" s="136">
        <f t="shared" si="147"/>
        <v>0</v>
      </c>
      <c r="O304" s="136">
        <f t="shared" si="147"/>
        <v>0</v>
      </c>
      <c r="P304" s="136">
        <f t="shared" si="147"/>
        <v>0</v>
      </c>
      <c r="Q304" s="136">
        <f t="shared" si="147"/>
        <v>0</v>
      </c>
      <c r="R304" s="136">
        <f t="shared" si="147"/>
        <v>0</v>
      </c>
    </row>
    <row r="305" spans="1:18" s="151" customFormat="1" ht="29.25" customHeight="1">
      <c r="A305" s="228" t="s">
        <v>250</v>
      </c>
      <c r="B305" s="229"/>
      <c r="C305" s="230"/>
      <c r="D305" s="79">
        <f t="shared" si="143"/>
        <v>174</v>
      </c>
      <c r="E305" s="82">
        <v>7</v>
      </c>
      <c r="F305" s="79">
        <v>7</v>
      </c>
      <c r="G305" s="80" t="s">
        <v>251</v>
      </c>
      <c r="H305" s="85"/>
      <c r="I305" s="155"/>
      <c r="J305" s="187">
        <f>J306</f>
        <v>4590</v>
      </c>
      <c r="K305" s="137">
        <f aca="true" t="shared" si="148" ref="K305:R307">K306</f>
        <v>0</v>
      </c>
      <c r="L305" s="137">
        <f t="shared" si="148"/>
        <v>0</v>
      </c>
      <c r="M305" s="137">
        <f t="shared" si="148"/>
        <v>4590</v>
      </c>
      <c r="N305" s="137">
        <f t="shared" si="148"/>
        <v>0</v>
      </c>
      <c r="O305" s="137">
        <f t="shared" si="148"/>
        <v>0</v>
      </c>
      <c r="P305" s="137">
        <f t="shared" si="148"/>
        <v>0</v>
      </c>
      <c r="Q305" s="137">
        <f t="shared" si="148"/>
        <v>0</v>
      </c>
      <c r="R305" s="137">
        <f t="shared" si="148"/>
        <v>0</v>
      </c>
    </row>
    <row r="306" spans="1:18" ht="20.25" customHeight="1">
      <c r="A306" s="234" t="s">
        <v>31</v>
      </c>
      <c r="B306" s="235"/>
      <c r="C306" s="236"/>
      <c r="D306" s="77">
        <f t="shared" si="143"/>
        <v>175</v>
      </c>
      <c r="E306" s="82">
        <v>7</v>
      </c>
      <c r="F306" s="77">
        <v>7</v>
      </c>
      <c r="G306" s="78" t="s">
        <v>251</v>
      </c>
      <c r="H306" s="81">
        <v>240</v>
      </c>
      <c r="I306" s="154">
        <v>300</v>
      </c>
      <c r="J306" s="188">
        <f>J307</f>
        <v>4590</v>
      </c>
      <c r="K306" s="136">
        <f t="shared" si="148"/>
        <v>0</v>
      </c>
      <c r="L306" s="136">
        <f t="shared" si="148"/>
        <v>0</v>
      </c>
      <c r="M306" s="136">
        <f t="shared" si="148"/>
        <v>4590</v>
      </c>
      <c r="N306" s="136">
        <f t="shared" si="148"/>
        <v>0</v>
      </c>
      <c r="O306" s="136">
        <f t="shared" si="148"/>
        <v>0</v>
      </c>
      <c r="P306" s="136">
        <f t="shared" si="148"/>
        <v>0</v>
      </c>
      <c r="Q306" s="136">
        <f t="shared" si="148"/>
        <v>0</v>
      </c>
      <c r="R306" s="136">
        <f t="shared" si="148"/>
        <v>0</v>
      </c>
    </row>
    <row r="307" spans="1:18" ht="20.25" customHeight="1">
      <c r="A307" s="231" t="s">
        <v>33</v>
      </c>
      <c r="B307" s="232"/>
      <c r="C307" s="233"/>
      <c r="D307" s="82">
        <f t="shared" si="143"/>
        <v>176</v>
      </c>
      <c r="E307" s="82">
        <v>7</v>
      </c>
      <c r="F307" s="82">
        <v>7</v>
      </c>
      <c r="G307" s="83" t="s">
        <v>251</v>
      </c>
      <c r="H307" s="6">
        <v>244</v>
      </c>
      <c r="I307" s="125">
        <v>340</v>
      </c>
      <c r="J307" s="189">
        <f>J308</f>
        <v>4590</v>
      </c>
      <c r="K307" s="138">
        <f t="shared" si="148"/>
        <v>0</v>
      </c>
      <c r="L307" s="138">
        <f t="shared" si="148"/>
        <v>0</v>
      </c>
      <c r="M307" s="138">
        <f t="shared" si="148"/>
        <v>4590</v>
      </c>
      <c r="N307" s="138">
        <f t="shared" si="148"/>
        <v>0</v>
      </c>
      <c r="O307" s="138">
        <f t="shared" si="148"/>
        <v>0</v>
      </c>
      <c r="P307" s="138">
        <f t="shared" si="148"/>
        <v>0</v>
      </c>
      <c r="Q307" s="138">
        <f t="shared" si="148"/>
        <v>0</v>
      </c>
      <c r="R307" s="138">
        <f t="shared" si="148"/>
        <v>0</v>
      </c>
    </row>
    <row r="308" spans="1:18" ht="20.25" customHeight="1">
      <c r="A308" s="231" t="s">
        <v>127</v>
      </c>
      <c r="B308" s="232"/>
      <c r="C308" s="233"/>
      <c r="D308" s="82">
        <f t="shared" si="143"/>
        <v>177</v>
      </c>
      <c r="E308" s="82">
        <v>7</v>
      </c>
      <c r="F308" s="82">
        <v>7</v>
      </c>
      <c r="G308" s="83" t="s">
        <v>251</v>
      </c>
      <c r="H308" s="6">
        <v>244</v>
      </c>
      <c r="I308" s="125">
        <v>342</v>
      </c>
      <c r="J308" s="189">
        <f>лагерь21!D21</f>
        <v>4590</v>
      </c>
      <c r="K308" s="138"/>
      <c r="L308" s="138"/>
      <c r="M308" s="138">
        <f>лагерь22!D21</f>
        <v>4590</v>
      </c>
      <c r="N308" s="138"/>
      <c r="O308" s="138"/>
      <c r="P308" s="138"/>
      <c r="Q308" s="138"/>
      <c r="R308" s="138"/>
    </row>
    <row r="309" spans="1:18" ht="29.25" customHeight="1">
      <c r="A309" s="228" t="s">
        <v>252</v>
      </c>
      <c r="B309" s="229"/>
      <c r="C309" s="230"/>
      <c r="D309" s="79">
        <f t="shared" si="143"/>
        <v>178</v>
      </c>
      <c r="E309" s="82">
        <v>7</v>
      </c>
      <c r="F309" s="79">
        <v>7</v>
      </c>
      <c r="G309" s="80" t="s">
        <v>253</v>
      </c>
      <c r="H309" s="85"/>
      <c r="I309" s="155"/>
      <c r="J309" s="187">
        <f>J310</f>
        <v>92218</v>
      </c>
      <c r="K309" s="137">
        <f aca="true" t="shared" si="149" ref="K309:R311">K310</f>
        <v>0</v>
      </c>
      <c r="L309" s="137">
        <f t="shared" si="149"/>
        <v>0</v>
      </c>
      <c r="M309" s="137">
        <f t="shared" si="149"/>
        <v>81470</v>
      </c>
      <c r="N309" s="137">
        <f t="shared" si="149"/>
        <v>0</v>
      </c>
      <c r="O309" s="137">
        <f t="shared" si="149"/>
        <v>0</v>
      </c>
      <c r="P309" s="137">
        <f t="shared" si="149"/>
        <v>0</v>
      </c>
      <c r="Q309" s="137">
        <f t="shared" si="149"/>
        <v>0</v>
      </c>
      <c r="R309" s="137">
        <f t="shared" si="149"/>
        <v>0</v>
      </c>
    </row>
    <row r="310" spans="1:18" ht="20.25" customHeight="1">
      <c r="A310" s="234" t="s">
        <v>31</v>
      </c>
      <c r="B310" s="235"/>
      <c r="C310" s="236"/>
      <c r="D310" s="77">
        <f t="shared" si="143"/>
        <v>179</v>
      </c>
      <c r="E310" s="82">
        <v>7</v>
      </c>
      <c r="F310" s="77">
        <v>7</v>
      </c>
      <c r="G310" s="78" t="s">
        <v>253</v>
      </c>
      <c r="H310" s="81">
        <v>240</v>
      </c>
      <c r="I310" s="154">
        <v>300</v>
      </c>
      <c r="J310" s="188">
        <f>J311</f>
        <v>92218</v>
      </c>
      <c r="K310" s="136">
        <f t="shared" si="149"/>
        <v>0</v>
      </c>
      <c r="L310" s="136">
        <f t="shared" si="149"/>
        <v>0</v>
      </c>
      <c r="M310" s="136">
        <f t="shared" si="149"/>
        <v>81470</v>
      </c>
      <c r="N310" s="136">
        <f t="shared" si="149"/>
        <v>0</v>
      </c>
      <c r="O310" s="136">
        <f t="shared" si="149"/>
        <v>0</v>
      </c>
      <c r="P310" s="136">
        <f t="shared" si="149"/>
        <v>0</v>
      </c>
      <c r="Q310" s="136">
        <f t="shared" si="149"/>
        <v>0</v>
      </c>
      <c r="R310" s="136">
        <f t="shared" si="149"/>
        <v>0</v>
      </c>
    </row>
    <row r="311" spans="1:18" ht="20.25" customHeight="1">
      <c r="A311" s="231" t="s">
        <v>33</v>
      </c>
      <c r="B311" s="232"/>
      <c r="C311" s="233"/>
      <c r="D311" s="82">
        <f t="shared" si="143"/>
        <v>180</v>
      </c>
      <c r="E311" s="82">
        <v>7</v>
      </c>
      <c r="F311" s="82">
        <v>7</v>
      </c>
      <c r="G311" s="83" t="s">
        <v>253</v>
      </c>
      <c r="H311" s="6">
        <v>244</v>
      </c>
      <c r="I311" s="125">
        <v>340</v>
      </c>
      <c r="J311" s="189">
        <f>J312</f>
        <v>92218</v>
      </c>
      <c r="K311" s="138">
        <f t="shared" si="149"/>
        <v>0</v>
      </c>
      <c r="L311" s="138">
        <f t="shared" si="149"/>
        <v>0</v>
      </c>
      <c r="M311" s="138">
        <f t="shared" si="149"/>
        <v>81470</v>
      </c>
      <c r="N311" s="138">
        <f t="shared" si="149"/>
        <v>0</v>
      </c>
      <c r="O311" s="138">
        <f t="shared" si="149"/>
        <v>0</v>
      </c>
      <c r="P311" s="138">
        <f t="shared" si="149"/>
        <v>0</v>
      </c>
      <c r="Q311" s="138">
        <f t="shared" si="149"/>
        <v>0</v>
      </c>
      <c r="R311" s="138">
        <f t="shared" si="149"/>
        <v>0</v>
      </c>
    </row>
    <row r="312" spans="1:18" ht="20.25" customHeight="1">
      <c r="A312" s="231" t="s">
        <v>127</v>
      </c>
      <c r="B312" s="232"/>
      <c r="C312" s="233"/>
      <c r="D312" s="82">
        <f t="shared" si="143"/>
        <v>181</v>
      </c>
      <c r="E312" s="82">
        <v>7</v>
      </c>
      <c r="F312" s="82">
        <v>7</v>
      </c>
      <c r="G312" s="83" t="s">
        <v>253</v>
      </c>
      <c r="H312" s="6">
        <v>244</v>
      </c>
      <c r="I312" s="125">
        <v>342</v>
      </c>
      <c r="J312" s="189">
        <f>лагерь21!D20</f>
        <v>92218</v>
      </c>
      <c r="K312" s="138"/>
      <c r="L312" s="138"/>
      <c r="M312" s="138">
        <f>лагерь22!D20</f>
        <v>81470</v>
      </c>
      <c r="N312" s="138"/>
      <c r="O312" s="138"/>
      <c r="P312" s="138"/>
      <c r="Q312" s="138"/>
      <c r="R312" s="138"/>
    </row>
    <row r="313" spans="1:18" ht="32.25" customHeight="1">
      <c r="A313" s="243" t="s">
        <v>143</v>
      </c>
      <c r="B313" s="244"/>
      <c r="C313" s="245"/>
      <c r="D313" s="131">
        <f t="shared" si="143"/>
        <v>182</v>
      </c>
      <c r="E313" s="199">
        <v>7</v>
      </c>
      <c r="F313" s="131">
        <v>7</v>
      </c>
      <c r="G313" s="132" t="s">
        <v>144</v>
      </c>
      <c r="H313" s="141"/>
      <c r="I313" s="163"/>
      <c r="J313" s="135">
        <f>J314+J318</f>
        <v>0</v>
      </c>
      <c r="K313" s="135">
        <f aca="true" t="shared" si="150" ref="K313:R313">K314+K318</f>
        <v>0</v>
      </c>
      <c r="L313" s="135">
        <f t="shared" si="150"/>
        <v>0</v>
      </c>
      <c r="M313" s="135">
        <f t="shared" si="150"/>
        <v>0</v>
      </c>
      <c r="N313" s="135">
        <f t="shared" si="150"/>
        <v>0</v>
      </c>
      <c r="O313" s="135">
        <f t="shared" si="150"/>
        <v>0</v>
      </c>
      <c r="P313" s="135">
        <f t="shared" si="150"/>
        <v>89275</v>
      </c>
      <c r="Q313" s="135">
        <f t="shared" si="150"/>
        <v>0</v>
      </c>
      <c r="R313" s="135">
        <f t="shared" si="150"/>
        <v>0</v>
      </c>
    </row>
    <row r="314" spans="1:18" ht="29.25" customHeight="1">
      <c r="A314" s="228" t="s">
        <v>250</v>
      </c>
      <c r="B314" s="229"/>
      <c r="C314" s="230"/>
      <c r="D314" s="79">
        <f t="shared" si="143"/>
        <v>183</v>
      </c>
      <c r="E314" s="82">
        <v>7</v>
      </c>
      <c r="F314" s="79">
        <v>7</v>
      </c>
      <c r="G314" s="80" t="s">
        <v>254</v>
      </c>
      <c r="H314" s="85"/>
      <c r="I314" s="155"/>
      <c r="J314" s="137">
        <f>J315</f>
        <v>0</v>
      </c>
      <c r="K314" s="137">
        <f aca="true" t="shared" si="151" ref="K314:R316">K315</f>
        <v>0</v>
      </c>
      <c r="L314" s="137">
        <f t="shared" si="151"/>
        <v>0</v>
      </c>
      <c r="M314" s="137">
        <f t="shared" si="151"/>
        <v>0</v>
      </c>
      <c r="N314" s="137">
        <f t="shared" si="151"/>
        <v>0</v>
      </c>
      <c r="O314" s="137">
        <f t="shared" si="151"/>
        <v>0</v>
      </c>
      <c r="P314" s="137">
        <f t="shared" si="151"/>
        <v>4590</v>
      </c>
      <c r="Q314" s="137">
        <f t="shared" si="151"/>
        <v>0</v>
      </c>
      <c r="R314" s="137">
        <f t="shared" si="151"/>
        <v>0</v>
      </c>
    </row>
    <row r="315" spans="1:18" ht="20.25" customHeight="1">
      <c r="A315" s="234" t="s">
        <v>31</v>
      </c>
      <c r="B315" s="235"/>
      <c r="C315" s="236"/>
      <c r="D315" s="77">
        <f t="shared" si="143"/>
        <v>184</v>
      </c>
      <c r="E315" s="82">
        <v>7</v>
      </c>
      <c r="F315" s="77">
        <v>7</v>
      </c>
      <c r="G315" s="78" t="s">
        <v>254</v>
      </c>
      <c r="H315" s="81">
        <v>240</v>
      </c>
      <c r="I315" s="154">
        <v>300</v>
      </c>
      <c r="J315" s="136">
        <f>J316</f>
        <v>0</v>
      </c>
      <c r="K315" s="136">
        <f t="shared" si="151"/>
        <v>0</v>
      </c>
      <c r="L315" s="136">
        <f t="shared" si="151"/>
        <v>0</v>
      </c>
      <c r="M315" s="136">
        <f t="shared" si="151"/>
        <v>0</v>
      </c>
      <c r="N315" s="136">
        <f t="shared" si="151"/>
        <v>0</v>
      </c>
      <c r="O315" s="136">
        <f t="shared" si="151"/>
        <v>0</v>
      </c>
      <c r="P315" s="136">
        <f t="shared" si="151"/>
        <v>4590</v>
      </c>
      <c r="Q315" s="136">
        <f t="shared" si="151"/>
        <v>0</v>
      </c>
      <c r="R315" s="136">
        <f t="shared" si="151"/>
        <v>0</v>
      </c>
    </row>
    <row r="316" spans="1:18" ht="20.25" customHeight="1">
      <c r="A316" s="231" t="s">
        <v>33</v>
      </c>
      <c r="B316" s="232"/>
      <c r="C316" s="233"/>
      <c r="D316" s="82">
        <f t="shared" si="143"/>
        <v>185</v>
      </c>
      <c r="E316" s="82">
        <v>7</v>
      </c>
      <c r="F316" s="82">
        <v>7</v>
      </c>
      <c r="G316" s="83" t="s">
        <v>254</v>
      </c>
      <c r="H316" s="6">
        <v>244</v>
      </c>
      <c r="I316" s="125">
        <v>340</v>
      </c>
      <c r="J316" s="138">
        <f>J317</f>
        <v>0</v>
      </c>
      <c r="K316" s="138">
        <f t="shared" si="151"/>
        <v>0</v>
      </c>
      <c r="L316" s="138">
        <f t="shared" si="151"/>
        <v>0</v>
      </c>
      <c r="M316" s="138">
        <f t="shared" si="151"/>
        <v>0</v>
      </c>
      <c r="N316" s="138">
        <f t="shared" si="151"/>
        <v>0</v>
      </c>
      <c r="O316" s="138">
        <f t="shared" si="151"/>
        <v>0</v>
      </c>
      <c r="P316" s="138">
        <f t="shared" si="151"/>
        <v>4590</v>
      </c>
      <c r="Q316" s="138">
        <f t="shared" si="151"/>
        <v>0</v>
      </c>
      <c r="R316" s="138">
        <f t="shared" si="151"/>
        <v>0</v>
      </c>
    </row>
    <row r="317" spans="1:18" ht="20.25" customHeight="1">
      <c r="A317" s="231" t="s">
        <v>127</v>
      </c>
      <c r="B317" s="232"/>
      <c r="C317" s="233"/>
      <c r="D317" s="82">
        <f t="shared" si="143"/>
        <v>186</v>
      </c>
      <c r="E317" s="82">
        <v>7</v>
      </c>
      <c r="F317" s="82">
        <v>7</v>
      </c>
      <c r="G317" s="83" t="s">
        <v>254</v>
      </c>
      <c r="H317" s="6">
        <v>244</v>
      </c>
      <c r="I317" s="125">
        <v>342</v>
      </c>
      <c r="J317" s="138"/>
      <c r="K317" s="138"/>
      <c r="L317" s="138"/>
      <c r="M317" s="138"/>
      <c r="N317" s="138"/>
      <c r="O317" s="138"/>
      <c r="P317" s="138">
        <f>лагерь23!D19</f>
        <v>4590</v>
      </c>
      <c r="Q317" s="138"/>
      <c r="R317" s="138"/>
    </row>
    <row r="318" spans="1:18" ht="31.5" customHeight="1">
      <c r="A318" s="228" t="s">
        <v>252</v>
      </c>
      <c r="B318" s="229"/>
      <c r="C318" s="230"/>
      <c r="D318" s="79">
        <f t="shared" si="143"/>
        <v>187</v>
      </c>
      <c r="E318" s="82">
        <v>7</v>
      </c>
      <c r="F318" s="79">
        <v>7</v>
      </c>
      <c r="G318" s="80" t="s">
        <v>255</v>
      </c>
      <c r="H318" s="85"/>
      <c r="I318" s="155"/>
      <c r="J318" s="137">
        <f>J319</f>
        <v>0</v>
      </c>
      <c r="K318" s="137">
        <f aca="true" t="shared" si="152" ref="K318:R320">K319</f>
        <v>0</v>
      </c>
      <c r="L318" s="137">
        <f t="shared" si="152"/>
        <v>0</v>
      </c>
      <c r="M318" s="137">
        <f t="shared" si="152"/>
        <v>0</v>
      </c>
      <c r="N318" s="137">
        <f t="shared" si="152"/>
        <v>0</v>
      </c>
      <c r="O318" s="137">
        <f t="shared" si="152"/>
        <v>0</v>
      </c>
      <c r="P318" s="137">
        <f t="shared" si="152"/>
        <v>84685</v>
      </c>
      <c r="Q318" s="137">
        <f t="shared" si="152"/>
        <v>0</v>
      </c>
      <c r="R318" s="137">
        <f t="shared" si="152"/>
        <v>0</v>
      </c>
    </row>
    <row r="319" spans="1:18" ht="20.25" customHeight="1">
      <c r="A319" s="234" t="s">
        <v>31</v>
      </c>
      <c r="B319" s="235"/>
      <c r="C319" s="236"/>
      <c r="D319" s="77">
        <f t="shared" si="143"/>
        <v>188</v>
      </c>
      <c r="E319" s="82">
        <v>7</v>
      </c>
      <c r="F319" s="77">
        <v>7</v>
      </c>
      <c r="G319" s="78" t="s">
        <v>255</v>
      </c>
      <c r="H319" s="81">
        <v>240</v>
      </c>
      <c r="I319" s="154">
        <v>300</v>
      </c>
      <c r="J319" s="136">
        <f>J320</f>
        <v>0</v>
      </c>
      <c r="K319" s="136">
        <f t="shared" si="152"/>
        <v>0</v>
      </c>
      <c r="L319" s="136">
        <f t="shared" si="152"/>
        <v>0</v>
      </c>
      <c r="M319" s="136">
        <f t="shared" si="152"/>
        <v>0</v>
      </c>
      <c r="N319" s="136">
        <f t="shared" si="152"/>
        <v>0</v>
      </c>
      <c r="O319" s="136">
        <f t="shared" si="152"/>
        <v>0</v>
      </c>
      <c r="P319" s="136">
        <f t="shared" si="152"/>
        <v>84685</v>
      </c>
      <c r="Q319" s="136">
        <f t="shared" si="152"/>
        <v>0</v>
      </c>
      <c r="R319" s="136">
        <f t="shared" si="152"/>
        <v>0</v>
      </c>
    </row>
    <row r="320" spans="1:18" ht="20.25" customHeight="1">
      <c r="A320" s="231" t="s">
        <v>33</v>
      </c>
      <c r="B320" s="232"/>
      <c r="C320" s="233"/>
      <c r="D320" s="82">
        <f t="shared" si="143"/>
        <v>189</v>
      </c>
      <c r="E320" s="82">
        <v>7</v>
      </c>
      <c r="F320" s="82">
        <v>7</v>
      </c>
      <c r="G320" s="83" t="s">
        <v>255</v>
      </c>
      <c r="H320" s="6">
        <v>244</v>
      </c>
      <c r="I320" s="125">
        <v>340</v>
      </c>
      <c r="J320" s="138">
        <f>J321</f>
        <v>0</v>
      </c>
      <c r="K320" s="138">
        <f t="shared" si="152"/>
        <v>0</v>
      </c>
      <c r="L320" s="138">
        <f t="shared" si="152"/>
        <v>0</v>
      </c>
      <c r="M320" s="138">
        <f t="shared" si="152"/>
        <v>0</v>
      </c>
      <c r="N320" s="138">
        <f t="shared" si="152"/>
        <v>0</v>
      </c>
      <c r="O320" s="138">
        <f t="shared" si="152"/>
        <v>0</v>
      </c>
      <c r="P320" s="138">
        <f t="shared" si="152"/>
        <v>84685</v>
      </c>
      <c r="Q320" s="138">
        <f t="shared" si="152"/>
        <v>0</v>
      </c>
      <c r="R320" s="138">
        <f t="shared" si="152"/>
        <v>0</v>
      </c>
    </row>
    <row r="321" spans="1:18" ht="20.25" customHeight="1">
      <c r="A321" s="231" t="s">
        <v>127</v>
      </c>
      <c r="B321" s="232"/>
      <c r="C321" s="233"/>
      <c r="D321" s="82">
        <f t="shared" si="143"/>
        <v>190</v>
      </c>
      <c r="E321" s="82">
        <v>7</v>
      </c>
      <c r="F321" s="82">
        <v>7</v>
      </c>
      <c r="G321" s="83" t="s">
        <v>255</v>
      </c>
      <c r="H321" s="6">
        <v>244</v>
      </c>
      <c r="I321" s="125">
        <v>342</v>
      </c>
      <c r="J321" s="138"/>
      <c r="K321" s="138"/>
      <c r="L321" s="138"/>
      <c r="M321" s="138"/>
      <c r="N321" s="138"/>
      <c r="O321" s="138"/>
      <c r="P321" s="138">
        <f>лагерь23!D18</f>
        <v>84685</v>
      </c>
      <c r="Q321" s="138"/>
      <c r="R321" s="138"/>
    </row>
    <row r="322" spans="3:18" ht="11.25">
      <c r="C322" s="98" t="s">
        <v>122</v>
      </c>
      <c r="E322" s="126"/>
      <c r="F322" s="126"/>
      <c r="G322" s="126"/>
      <c r="H322" s="126"/>
      <c r="I322" s="126"/>
      <c r="J322" s="349">
        <f>J124+J244-J245+J128+J247+J144</f>
        <v>22348338</v>
      </c>
      <c r="K322" s="127" t="s">
        <v>123</v>
      </c>
      <c r="L322" s="127" t="s">
        <v>123</v>
      </c>
      <c r="M322" s="349">
        <f>M124+M128</f>
        <v>14620116</v>
      </c>
      <c r="N322" s="127" t="s">
        <v>123</v>
      </c>
      <c r="O322" s="127" t="s">
        <v>123</v>
      </c>
      <c r="P322" s="349">
        <f>P124+P128+P289</f>
        <v>13392412</v>
      </c>
      <c r="Q322" s="127" t="s">
        <v>123</v>
      </c>
      <c r="R322" s="127" t="s">
        <v>123</v>
      </c>
    </row>
    <row r="323" spans="9:18" ht="11.25">
      <c r="I323" s="98" t="s">
        <v>124</v>
      </c>
      <c r="J323" s="349">
        <f>J322</f>
        <v>22348338</v>
      </c>
      <c r="K323" s="127" t="s">
        <v>123</v>
      </c>
      <c r="L323" s="127" t="s">
        <v>123</v>
      </c>
      <c r="M323" s="349">
        <f>M322</f>
        <v>14620116</v>
      </c>
      <c r="N323" s="127" t="s">
        <v>123</v>
      </c>
      <c r="O323" s="127" t="s">
        <v>123</v>
      </c>
      <c r="P323" s="349">
        <f>P322</f>
        <v>13392412</v>
      </c>
      <c r="Q323" s="127" t="s">
        <v>123</v>
      </c>
      <c r="R323" s="127" t="s">
        <v>123</v>
      </c>
    </row>
    <row r="324" spans="10:16" ht="11.25">
      <c r="J324" s="144"/>
      <c r="M324" s="144"/>
      <c r="P324" s="144"/>
    </row>
    <row r="325" spans="10:16" ht="15" customHeight="1">
      <c r="J325" s="144"/>
      <c r="M325" s="144"/>
      <c r="P325" s="144"/>
    </row>
    <row r="326" ht="15" customHeight="1">
      <c r="A326" s="98" t="s">
        <v>129</v>
      </c>
    </row>
    <row r="327" spans="1:15" ht="15" customHeight="1">
      <c r="A327" s="98" t="s">
        <v>130</v>
      </c>
      <c r="D327" s="146" t="s">
        <v>304</v>
      </c>
      <c r="E327" s="111"/>
      <c r="F327" s="111"/>
      <c r="H327" s="111"/>
      <c r="I327" s="111"/>
      <c r="J327" s="111"/>
      <c r="L327" s="146" t="s">
        <v>303</v>
      </c>
      <c r="M327" s="111"/>
      <c r="N327" s="111"/>
      <c r="O327" s="111"/>
    </row>
    <row r="328" spans="4:15" ht="15" customHeight="1">
      <c r="D328" s="258" t="s">
        <v>131</v>
      </c>
      <c r="E328" s="258"/>
      <c r="F328" s="258"/>
      <c r="H328" s="259" t="s">
        <v>102</v>
      </c>
      <c r="I328" s="259"/>
      <c r="J328" s="259"/>
      <c r="L328" s="259" t="s">
        <v>132</v>
      </c>
      <c r="M328" s="259"/>
      <c r="N328" s="259"/>
      <c r="O328" s="259"/>
    </row>
    <row r="329" ht="15" customHeight="1"/>
    <row r="330" ht="15" customHeight="1"/>
    <row r="331" spans="1:15" ht="15" customHeight="1">
      <c r="A331" s="98" t="s">
        <v>133</v>
      </c>
      <c r="D331" s="146" t="s">
        <v>279</v>
      </c>
      <c r="E331" s="111"/>
      <c r="F331" s="111"/>
      <c r="H331" s="111"/>
      <c r="I331" s="111"/>
      <c r="J331" s="111"/>
      <c r="L331" s="146" t="s">
        <v>277</v>
      </c>
      <c r="M331" s="111"/>
      <c r="N331" s="111"/>
      <c r="O331" s="111"/>
    </row>
    <row r="332" spans="4:15" ht="15" customHeight="1">
      <c r="D332" s="258" t="s">
        <v>131</v>
      </c>
      <c r="E332" s="258"/>
      <c r="F332" s="258"/>
      <c r="H332" s="259" t="s">
        <v>102</v>
      </c>
      <c r="I332" s="259"/>
      <c r="J332" s="259"/>
      <c r="L332" s="259" t="s">
        <v>132</v>
      </c>
      <c r="M332" s="259"/>
      <c r="N332" s="259"/>
      <c r="O332" s="259"/>
    </row>
    <row r="333" ht="15" customHeight="1"/>
    <row r="334" spans="1:16" ht="15" customHeight="1">
      <c r="A334" s="104" t="s">
        <v>104</v>
      </c>
      <c r="B334" s="105"/>
      <c r="C334" s="106"/>
      <c r="D334" s="106" t="s">
        <v>105</v>
      </c>
      <c r="J334" s="162"/>
      <c r="M334" s="162"/>
      <c r="P334" s="144"/>
    </row>
    <row r="335" spans="9:16" ht="15" customHeight="1">
      <c r="I335" s="167"/>
      <c r="J335" s="162"/>
      <c r="M335" s="162"/>
      <c r="P335" s="144"/>
    </row>
    <row r="336" spans="10:16" ht="15" customHeight="1">
      <c r="J336" s="162"/>
      <c r="M336" s="162"/>
      <c r="N336" s="144"/>
      <c r="P336" s="144"/>
    </row>
    <row r="337" spans="10:13" ht="15" customHeight="1">
      <c r="J337" s="162"/>
      <c r="M337" s="144"/>
    </row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</sheetData>
  <sheetProtection/>
  <mergeCells count="249">
    <mergeCell ref="A144:C144"/>
    <mergeCell ref="A145:C145"/>
    <mergeCell ref="A148:C148"/>
    <mergeCell ref="A146:C146"/>
    <mergeCell ref="A147:C147"/>
    <mergeCell ref="A289:C289"/>
    <mergeCell ref="A247:C247"/>
    <mergeCell ref="A248:C248"/>
    <mergeCell ref="A249:C249"/>
    <mergeCell ref="A271:C271"/>
    <mergeCell ref="A319:C319"/>
    <mergeCell ref="A305:C305"/>
    <mergeCell ref="A306:C306"/>
    <mergeCell ref="A307:C307"/>
    <mergeCell ref="A308:C308"/>
    <mergeCell ref="A309:C309"/>
    <mergeCell ref="A310:C310"/>
    <mergeCell ref="A320:C320"/>
    <mergeCell ref="A321:C321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296:C296"/>
    <mergeCell ref="A297:C297"/>
    <mergeCell ref="A298:C298"/>
    <mergeCell ref="A302:C302"/>
    <mergeCell ref="A303:C303"/>
    <mergeCell ref="A304:C304"/>
    <mergeCell ref="A301:C301"/>
    <mergeCell ref="A272:C272"/>
    <mergeCell ref="A269:C269"/>
    <mergeCell ref="A162:C162"/>
    <mergeCell ref="A163:C163"/>
    <mergeCell ref="A164:C164"/>
    <mergeCell ref="A165:C165"/>
    <mergeCell ref="A166:C166"/>
    <mergeCell ref="A244:C244"/>
    <mergeCell ref="A255:C255"/>
    <mergeCell ref="A256:C256"/>
    <mergeCell ref="A257:C257"/>
    <mergeCell ref="A141:C141"/>
    <mergeCell ref="A142:C142"/>
    <mergeCell ref="A143:C143"/>
    <mergeCell ref="A158:C158"/>
    <mergeCell ref="A159:C159"/>
    <mergeCell ref="A160:C160"/>
    <mergeCell ref="A161:C161"/>
    <mergeCell ref="A181:C181"/>
    <mergeCell ref="A182:C182"/>
    <mergeCell ref="A276:C276"/>
    <mergeCell ref="A277:C277"/>
    <mergeCell ref="A278:C278"/>
    <mergeCell ref="A279:C279"/>
    <mergeCell ref="I2:N2"/>
    <mergeCell ref="I4:N4"/>
    <mergeCell ref="I6:N6"/>
    <mergeCell ref="I8:N8"/>
    <mergeCell ref="L10:N10"/>
    <mergeCell ref="I11:K11"/>
    <mergeCell ref="L11:N11"/>
    <mergeCell ref="A17:J17"/>
    <mergeCell ref="M17:N17"/>
    <mergeCell ref="A18:J18"/>
    <mergeCell ref="M18:N18"/>
    <mergeCell ref="A19:J19"/>
    <mergeCell ref="M19:N19"/>
    <mergeCell ref="M20:N20"/>
    <mergeCell ref="M21:N21"/>
    <mergeCell ref="E22:J22"/>
    <mergeCell ref="M22:N22"/>
    <mergeCell ref="F23:J23"/>
    <mergeCell ref="M23:N23"/>
    <mergeCell ref="M24:N24"/>
    <mergeCell ref="A28:N28"/>
    <mergeCell ref="B30:E30"/>
    <mergeCell ref="F30:F32"/>
    <mergeCell ref="G30:O30"/>
    <mergeCell ref="B31:B32"/>
    <mergeCell ref="C31:C32"/>
    <mergeCell ref="D31:D32"/>
    <mergeCell ref="E31:E32"/>
    <mergeCell ref="G31:I31"/>
    <mergeCell ref="J31:L31"/>
    <mergeCell ref="M31:O31"/>
    <mergeCell ref="A118:R118"/>
    <mergeCell ref="A120:C122"/>
    <mergeCell ref="D120:D122"/>
    <mergeCell ref="E120:H120"/>
    <mergeCell ref="I120:I122"/>
    <mergeCell ref="J120:R120"/>
    <mergeCell ref="E121:E122"/>
    <mergeCell ref="F121:F122"/>
    <mergeCell ref="G121:G122"/>
    <mergeCell ref="H121:H122"/>
    <mergeCell ref="J121:L121"/>
    <mergeCell ref="M121:O121"/>
    <mergeCell ref="P121:R121"/>
    <mergeCell ref="A123:C123"/>
    <mergeCell ref="A124:C124"/>
    <mergeCell ref="A176:C176"/>
    <mergeCell ref="A177:C177"/>
    <mergeCell ref="A178:C178"/>
    <mergeCell ref="A179:C179"/>
    <mergeCell ref="A180:C180"/>
    <mergeCell ref="A137:C137"/>
    <mergeCell ref="A138:C138"/>
    <mergeCell ref="A139:C139"/>
    <mergeCell ref="A140:C140"/>
    <mergeCell ref="A183:C183"/>
    <mergeCell ref="A186:C186"/>
    <mergeCell ref="A187:C187"/>
    <mergeCell ref="A188:C188"/>
    <mergeCell ref="A184:C184"/>
    <mergeCell ref="A185:C185"/>
    <mergeCell ref="A189:C189"/>
    <mergeCell ref="A190:C190"/>
    <mergeCell ref="A191:C191"/>
    <mergeCell ref="A192:C192"/>
    <mergeCell ref="A193:C193"/>
    <mergeCell ref="A194:C194"/>
    <mergeCell ref="A250:C250"/>
    <mergeCell ref="A262:C262"/>
    <mergeCell ref="A196:C196"/>
    <mergeCell ref="A197:C197"/>
    <mergeCell ref="A199:C199"/>
    <mergeCell ref="A200:C200"/>
    <mergeCell ref="A201:C201"/>
    <mergeCell ref="A203:C203"/>
    <mergeCell ref="A260:C260"/>
    <mergeCell ref="A204:C204"/>
    <mergeCell ref="A243:C243"/>
    <mergeCell ref="A206:C206"/>
    <mergeCell ref="A207:C207"/>
    <mergeCell ref="A261:C261"/>
    <mergeCell ref="A259:C259"/>
    <mergeCell ref="A222:C222"/>
    <mergeCell ref="A223:C223"/>
    <mergeCell ref="A224:C224"/>
    <mergeCell ref="A225:C225"/>
    <mergeCell ref="A226:C226"/>
    <mergeCell ref="A230:C230"/>
    <mergeCell ref="A231:C231"/>
    <mergeCell ref="A232:C232"/>
    <mergeCell ref="A235:C235"/>
    <mergeCell ref="A241:C241"/>
    <mergeCell ref="A242:C242"/>
    <mergeCell ref="A237:C237"/>
    <mergeCell ref="A273:C273"/>
    <mergeCell ref="A274:C274"/>
    <mergeCell ref="A275:C275"/>
    <mergeCell ref="A263:C263"/>
    <mergeCell ref="A264:C264"/>
    <mergeCell ref="A265:C265"/>
    <mergeCell ref="A266:C266"/>
    <mergeCell ref="A267:C267"/>
    <mergeCell ref="A268:C268"/>
    <mergeCell ref="A270:C270"/>
    <mergeCell ref="D328:F328"/>
    <mergeCell ref="H328:J328"/>
    <mergeCell ref="L328:O328"/>
    <mergeCell ref="D332:F332"/>
    <mergeCell ref="H332:J332"/>
    <mergeCell ref="L332:O332"/>
    <mergeCell ref="A195:C195"/>
    <mergeCell ref="A227:C227"/>
    <mergeCell ref="A228:C228"/>
    <mergeCell ref="A233:C233"/>
    <mergeCell ref="A234:C234"/>
    <mergeCell ref="A258:C258"/>
    <mergeCell ref="A253:C253"/>
    <mergeCell ref="A238:C238"/>
    <mergeCell ref="A239:C239"/>
    <mergeCell ref="A240:C240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90:C290"/>
    <mergeCell ref="A293:C293"/>
    <mergeCell ref="A294:C294"/>
    <mergeCell ref="A291:C291"/>
    <mergeCell ref="A292:C292"/>
    <mergeCell ref="A219:C219"/>
    <mergeCell ref="A220:C220"/>
    <mergeCell ref="A221:C221"/>
    <mergeCell ref="A236:C236"/>
    <mergeCell ref="A295:C295"/>
    <mergeCell ref="A198:C198"/>
    <mergeCell ref="A202:C202"/>
    <mergeCell ref="A209:C209"/>
    <mergeCell ref="A210:C210"/>
    <mergeCell ref="A205:C205"/>
    <mergeCell ref="A215:C215"/>
    <mergeCell ref="A216:C216"/>
    <mergeCell ref="A217:C217"/>
    <mergeCell ref="A211:C211"/>
    <mergeCell ref="A208:C208"/>
    <mergeCell ref="A212:C212"/>
    <mergeCell ref="A213:C213"/>
    <mergeCell ref="A252:C252"/>
    <mergeCell ref="A229:C229"/>
    <mergeCell ref="A125:C125"/>
    <mergeCell ref="A131:C131"/>
    <mergeCell ref="A132:C132"/>
    <mergeCell ref="A133:C133"/>
    <mergeCell ref="A134:C134"/>
    <mergeCell ref="A135:C135"/>
    <mergeCell ref="A136:C136"/>
    <mergeCell ref="A214:C214"/>
    <mergeCell ref="A170:C170"/>
    <mergeCell ref="A171:C171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73:C173"/>
    <mergeCell ref="A174:C174"/>
    <mergeCell ref="A175:C175"/>
    <mergeCell ref="A299:C299"/>
    <mergeCell ref="A300:C300"/>
    <mergeCell ref="A245:C245"/>
    <mergeCell ref="A246:C246"/>
    <mergeCell ref="A254:C254"/>
    <mergeCell ref="A218:C218"/>
    <mergeCell ref="A251:C251"/>
    <mergeCell ref="A126:C126"/>
    <mergeCell ref="A127:C127"/>
    <mergeCell ref="A128:C128"/>
    <mergeCell ref="A129:C129"/>
    <mergeCell ref="A130:C130"/>
    <mergeCell ref="A172:C172"/>
    <mergeCell ref="A157:C157"/>
    <mergeCell ref="A167:C167"/>
    <mergeCell ref="A168:C168"/>
    <mergeCell ref="A169:C169"/>
  </mergeCells>
  <printOptions/>
  <pageMargins left="0.3937007874015748" right="0" top="0" bottom="0" header="0.31496062992125984" footer="0.31496062992125984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53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5" ht="12.75">
      <c r="B7" s="307" t="s">
        <v>34</v>
      </c>
      <c r="C7" s="307"/>
      <c r="D7" s="307"/>
      <c r="E7" s="307"/>
    </row>
    <row r="8" spans="2:5" ht="20.25" customHeight="1">
      <c r="B8" s="307" t="s">
        <v>309</v>
      </c>
      <c r="C8" s="307"/>
      <c r="D8" s="307"/>
      <c r="E8" s="307"/>
    </row>
    <row r="9" ht="6.75" customHeight="1"/>
    <row r="10" spans="2:4" ht="12.75">
      <c r="B10" s="316" t="s">
        <v>168</v>
      </c>
      <c r="C10" s="316"/>
      <c r="D10" s="316"/>
    </row>
    <row r="11" ht="13.5" customHeight="1"/>
    <row r="12" spans="2:5" ht="23.25" customHeight="1">
      <c r="B12" s="10" t="s">
        <v>36</v>
      </c>
      <c r="C12" s="11" t="s">
        <v>37</v>
      </c>
      <c r="D12" s="310" t="s">
        <v>38</v>
      </c>
      <c r="E12" s="310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11">
        <f>D17</f>
        <v>10767</v>
      </c>
      <c r="E14" s="311"/>
      <c r="J14" s="60"/>
    </row>
    <row r="15" spans="2:5" ht="12.75" customHeight="1">
      <c r="B15" s="13"/>
      <c r="C15" s="27" t="s">
        <v>39</v>
      </c>
      <c r="D15" s="321"/>
      <c r="E15" s="321"/>
    </row>
    <row r="16" spans="2:5" ht="12.75" customHeight="1">
      <c r="B16" s="13"/>
      <c r="C16" s="27" t="s">
        <v>40</v>
      </c>
      <c r="D16" s="332"/>
      <c r="E16" s="332"/>
    </row>
    <row r="17" spans="2:10" ht="12.75" customHeight="1">
      <c r="B17" s="13"/>
      <c r="C17" s="41" t="s">
        <v>184</v>
      </c>
      <c r="D17" s="315">
        <f>'[1]2023'!$AL$7</f>
        <v>10767</v>
      </c>
      <c r="E17" s="315"/>
      <c r="J17" s="60"/>
    </row>
    <row r="18" spans="2:5" ht="12.75" customHeight="1">
      <c r="B18" s="13"/>
      <c r="C18" s="41"/>
      <c r="D18" s="329"/>
      <c r="E18" s="329"/>
    </row>
    <row r="21" spans="2:4" ht="12.75">
      <c r="B21" s="12"/>
      <c r="C21" s="12"/>
      <c r="D21" s="12"/>
    </row>
    <row r="22" spans="2:7" ht="12.75" customHeight="1">
      <c r="B22" s="304" t="s">
        <v>170</v>
      </c>
      <c r="C22" s="304"/>
      <c r="D22" s="304"/>
      <c r="E22" s="304"/>
      <c r="F22" s="304"/>
      <c r="G22" s="304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10" t="s">
        <v>38</v>
      </c>
      <c r="E24" s="310"/>
    </row>
    <row r="25" spans="2:5" ht="12.75">
      <c r="B25" s="11">
        <v>1</v>
      </c>
      <c r="C25" s="11">
        <v>2</v>
      </c>
      <c r="D25" s="310">
        <v>3</v>
      </c>
      <c r="E25" s="310"/>
    </row>
    <row r="26" spans="2:6" ht="18" customHeight="1">
      <c r="B26" s="13">
        <v>1</v>
      </c>
      <c r="C26" s="27" t="s">
        <v>45</v>
      </c>
      <c r="D26" s="311">
        <f>D28</f>
        <v>3251</v>
      </c>
      <c r="E26" s="311"/>
      <c r="F26" s="19"/>
    </row>
    <row r="27" spans="2:6" ht="12.75" customHeight="1">
      <c r="B27" s="13"/>
      <c r="C27" s="31" t="s">
        <v>46</v>
      </c>
      <c r="D27" s="330"/>
      <c r="E27" s="330"/>
      <c r="F27" s="19"/>
    </row>
    <row r="28" spans="2:6" ht="12.75" customHeight="1">
      <c r="B28" s="13"/>
      <c r="C28" s="41" t="s">
        <v>184</v>
      </c>
      <c r="D28" s="325">
        <f>'[1]2023'!$AL$12</f>
        <v>3251</v>
      </c>
      <c r="E28" s="325"/>
      <c r="F28" s="19"/>
    </row>
    <row r="29" spans="2:6" ht="12.75" customHeight="1" hidden="1">
      <c r="B29" s="13"/>
      <c r="C29" s="27" t="s">
        <v>47</v>
      </c>
      <c r="D29" s="320">
        <v>24905</v>
      </c>
      <c r="E29" s="320"/>
      <c r="F29" s="19"/>
    </row>
    <row r="30" spans="2:5" ht="12.75" customHeight="1" hidden="1">
      <c r="B30" s="13"/>
      <c r="C30" s="27" t="s">
        <v>48</v>
      </c>
      <c r="D30" s="320">
        <v>217722</v>
      </c>
      <c r="E30" s="320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7" ht="12.75" customHeight="1">
      <c r="B34" s="304" t="s">
        <v>185</v>
      </c>
      <c r="C34" s="304"/>
      <c r="D34" s="304"/>
      <c r="E34" s="304"/>
      <c r="F34" s="304"/>
      <c r="G34" s="304"/>
    </row>
    <row r="35" spans="2:4" ht="12.75">
      <c r="B35" s="12"/>
      <c r="C35" s="12"/>
      <c r="D35" s="12"/>
    </row>
    <row r="36" spans="2:4" ht="35.25" customHeight="1">
      <c r="B36" s="10" t="s">
        <v>36</v>
      </c>
      <c r="C36" s="11" t="s">
        <v>37</v>
      </c>
      <c r="D36" s="11" t="s">
        <v>38</v>
      </c>
    </row>
    <row r="37" spans="2:6" ht="12.75">
      <c r="B37" s="9">
        <v>1</v>
      </c>
      <c r="C37" s="9">
        <v>2</v>
      </c>
      <c r="D37" s="9">
        <v>4</v>
      </c>
      <c r="E37" s="306"/>
      <c r="F37" s="307"/>
    </row>
    <row r="38" spans="2:8" ht="12.75" customHeight="1">
      <c r="B38" s="72">
        <v>1</v>
      </c>
      <c r="C38" s="73" t="s">
        <v>88</v>
      </c>
      <c r="D38" s="74">
        <f>D39</f>
        <v>148025</v>
      </c>
      <c r="H38" s="60"/>
    </row>
    <row r="39" spans="2:8" ht="12.75" customHeight="1">
      <c r="B39" s="72"/>
      <c r="C39" s="31" t="s">
        <v>89</v>
      </c>
      <c r="D39" s="207">
        <f>'[1]2023'!$AM$113</f>
        <v>148025</v>
      </c>
      <c r="H39" s="60"/>
    </row>
    <row r="40" spans="2:10" ht="12.75" customHeight="1">
      <c r="B40" s="13"/>
      <c r="C40" s="36" t="s">
        <v>1</v>
      </c>
      <c r="D40" s="38">
        <f>D38</f>
        <v>148025</v>
      </c>
      <c r="I40" s="60"/>
      <c r="J40" s="60"/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305" t="s">
        <v>153</v>
      </c>
      <c r="C45" s="305"/>
      <c r="D45" s="62">
        <f>D40+D26+D14</f>
        <v>162043</v>
      </c>
    </row>
    <row r="46" spans="2:9" ht="12.75">
      <c r="B46" s="14"/>
      <c r="C46" s="15"/>
      <c r="D46" s="8"/>
      <c r="I46" s="60"/>
    </row>
    <row r="47" spans="2:4" ht="12.75">
      <c r="B47" s="7" t="s">
        <v>58</v>
      </c>
      <c r="D47" s="7" t="s">
        <v>0</v>
      </c>
    </row>
    <row r="49" spans="2:4" ht="12.75">
      <c r="B49" s="7" t="s">
        <v>276</v>
      </c>
      <c r="D49" s="7" t="s">
        <v>277</v>
      </c>
    </row>
    <row r="52" ht="12.75">
      <c r="I52" s="60"/>
    </row>
    <row r="53" ht="12.75">
      <c r="I53" s="60"/>
    </row>
  </sheetData>
  <sheetProtection/>
  <mergeCells count="23">
    <mergeCell ref="D30:E30"/>
    <mergeCell ref="B34:G34"/>
    <mergeCell ref="E37:F37"/>
    <mergeCell ref="B45:C45"/>
    <mergeCell ref="D24:E24"/>
    <mergeCell ref="D25:E25"/>
    <mergeCell ref="D26:E26"/>
    <mergeCell ref="D27:E27"/>
    <mergeCell ref="D28:E28"/>
    <mergeCell ref="D29:E29"/>
    <mergeCell ref="D14:E14"/>
    <mergeCell ref="D15:E15"/>
    <mergeCell ref="D16:E16"/>
    <mergeCell ref="D17:E17"/>
    <mergeCell ref="D18:E18"/>
    <mergeCell ref="B22:G22"/>
    <mergeCell ref="D1:G1"/>
    <mergeCell ref="D2:G2"/>
    <mergeCell ref="B10:D10"/>
    <mergeCell ref="D12:E12"/>
    <mergeCell ref="D13:E13"/>
    <mergeCell ref="B7:E7"/>
    <mergeCell ref="B8:E8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J33"/>
  <sheetViews>
    <sheetView showGridLines="0" zoomScalePageLayoutView="0" workbookViewId="0" topLeftCell="A1">
      <selection activeCell="I14" sqref="I1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4" ht="12.75">
      <c r="B7" s="307" t="s">
        <v>34</v>
      </c>
      <c r="C7" s="307"/>
      <c r="D7" s="307"/>
    </row>
    <row r="8" spans="2:4" ht="20.25" customHeight="1">
      <c r="B8" s="19" t="s">
        <v>308</v>
      </c>
      <c r="C8" s="19"/>
      <c r="D8" s="19"/>
    </row>
    <row r="9" ht="24.75" customHeight="1"/>
    <row r="10" spans="2:8" ht="31.5" customHeight="1">
      <c r="B10" s="304" t="s">
        <v>186</v>
      </c>
      <c r="C10" s="304"/>
      <c r="D10" s="304"/>
      <c r="E10" s="304"/>
      <c r="F10" s="160"/>
      <c r="G10" s="160"/>
      <c r="H10" s="160"/>
    </row>
    <row r="11" ht="13.5" customHeight="1"/>
    <row r="12" spans="2:5" ht="23.25" customHeight="1">
      <c r="B12" s="10" t="s">
        <v>36</v>
      </c>
      <c r="C12" s="11" t="s">
        <v>37</v>
      </c>
      <c r="D12" s="310" t="s">
        <v>38</v>
      </c>
      <c r="E12" s="310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42" customHeight="1">
      <c r="B14" s="13">
        <v>1</v>
      </c>
      <c r="C14" s="161" t="s">
        <v>187</v>
      </c>
      <c r="D14" s="311">
        <f>D16</f>
        <v>0</v>
      </c>
      <c r="E14" s="311"/>
      <c r="J14" s="60"/>
    </row>
    <row r="15" spans="2:5" ht="12.75" customHeight="1">
      <c r="B15" s="13"/>
      <c r="C15" s="27"/>
      <c r="D15" s="321"/>
      <c r="E15" s="321"/>
    </row>
    <row r="16" spans="2:10" ht="12.75" customHeight="1">
      <c r="B16" s="13"/>
      <c r="C16" s="41" t="s">
        <v>196</v>
      </c>
      <c r="D16" s="333"/>
      <c r="E16" s="333"/>
      <c r="J16" s="60"/>
    </row>
    <row r="17" spans="2:5" ht="12.75" customHeight="1">
      <c r="B17" s="13"/>
      <c r="C17" s="41"/>
      <c r="D17" s="329"/>
      <c r="E17" s="329"/>
    </row>
    <row r="20" spans="2:4" ht="12.75">
      <c r="B20" s="12"/>
      <c r="C20" s="12"/>
      <c r="D20" s="12"/>
    </row>
    <row r="21" spans="2:4" ht="12.75">
      <c r="B21" s="14"/>
      <c r="C21" s="15"/>
      <c r="D21" s="8"/>
    </row>
    <row r="22" spans="2:4" ht="12.75">
      <c r="B22" s="14"/>
      <c r="C22" s="15"/>
      <c r="D22" s="8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305" t="s">
        <v>97</v>
      </c>
      <c r="C25" s="305"/>
      <c r="D25" s="180">
        <f>D14</f>
        <v>0</v>
      </c>
    </row>
    <row r="26" spans="2:9" ht="12.75">
      <c r="B26" s="14"/>
      <c r="C26" s="15"/>
      <c r="D26" s="8"/>
      <c r="I26" s="60"/>
    </row>
    <row r="27" spans="2:4" ht="12.75">
      <c r="B27" s="7" t="s">
        <v>58</v>
      </c>
      <c r="D27" s="7" t="s">
        <v>0</v>
      </c>
    </row>
    <row r="29" spans="2:4" ht="12.75">
      <c r="B29" s="7" t="s">
        <v>276</v>
      </c>
      <c r="D29" s="7" t="s">
        <v>277</v>
      </c>
    </row>
    <row r="32" ht="12.75">
      <c r="I32" s="60"/>
    </row>
    <row r="33" ht="12.75">
      <c r="I33" s="60"/>
    </row>
  </sheetData>
  <sheetProtection/>
  <mergeCells count="11">
    <mergeCell ref="D1:G1"/>
    <mergeCell ref="D2:G2"/>
    <mergeCell ref="B7:D7"/>
    <mergeCell ref="D12:E12"/>
    <mergeCell ref="D13:E13"/>
    <mergeCell ref="B25:C25"/>
    <mergeCell ref="B10:E10"/>
    <mergeCell ref="D14:E14"/>
    <mergeCell ref="D15:E15"/>
    <mergeCell ref="D16:E16"/>
    <mergeCell ref="D17:E17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J35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4" ht="12.75">
      <c r="B7" s="307" t="s">
        <v>34</v>
      </c>
      <c r="C7" s="307"/>
      <c r="D7" s="307"/>
    </row>
    <row r="8" spans="2:4" ht="20.25" customHeight="1">
      <c r="B8" s="19" t="s">
        <v>308</v>
      </c>
      <c r="C8" s="19"/>
      <c r="D8" s="19"/>
    </row>
    <row r="10" spans="2:6" ht="12.75" customHeight="1" hidden="1">
      <c r="B10" s="13"/>
      <c r="C10" s="27" t="s">
        <v>47</v>
      </c>
      <c r="D10" s="320">
        <v>24905</v>
      </c>
      <c r="E10" s="320"/>
      <c r="F10" s="19"/>
    </row>
    <row r="11" spans="2:5" ht="12.75" customHeight="1" hidden="1">
      <c r="B11" s="13"/>
      <c r="C11" s="27" t="s">
        <v>48</v>
      </c>
      <c r="D11" s="320">
        <v>217722</v>
      </c>
      <c r="E11" s="32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04" t="s">
        <v>185</v>
      </c>
      <c r="C15" s="304"/>
      <c r="D15" s="304"/>
      <c r="E15" s="304"/>
      <c r="F15" s="304"/>
      <c r="G15" s="30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190</v>
      </c>
      <c r="F17" s="11" t="s">
        <v>191</v>
      </c>
      <c r="G17" s="11" t="s">
        <v>192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40.5" customHeight="1">
      <c r="B19" s="72">
        <v>1</v>
      </c>
      <c r="C19" s="73" t="s">
        <v>188</v>
      </c>
      <c r="D19" s="74">
        <f>D20+D21</f>
        <v>735744</v>
      </c>
      <c r="E19" s="32">
        <f>E20</f>
        <v>18</v>
      </c>
      <c r="F19" s="32">
        <f>F20+F21</f>
        <v>72.1</v>
      </c>
      <c r="G19" s="32">
        <f>G20</f>
        <v>170</v>
      </c>
      <c r="H19" s="60"/>
    </row>
    <row r="20" spans="2:8" ht="12.75" customHeight="1">
      <c r="B20" s="72"/>
      <c r="C20" s="31" t="s">
        <v>189</v>
      </c>
      <c r="D20" s="207">
        <v>555000</v>
      </c>
      <c r="E20" s="32">
        <v>18</v>
      </c>
      <c r="F20" s="32">
        <v>54.38</v>
      </c>
      <c r="G20" s="32">
        <v>170</v>
      </c>
      <c r="H20" s="60"/>
    </row>
    <row r="21" spans="2:8" ht="12.75" customHeight="1">
      <c r="B21" s="72"/>
      <c r="C21" s="31" t="s">
        <v>90</v>
      </c>
      <c r="D21" s="207">
        <v>180744</v>
      </c>
      <c r="E21" s="32">
        <v>18</v>
      </c>
      <c r="F21" s="32">
        <v>17.72</v>
      </c>
      <c r="G21" s="32">
        <v>170</v>
      </c>
      <c r="H21" s="60"/>
    </row>
    <row r="22" spans="2:10" ht="12.75" customHeight="1">
      <c r="B22" s="13"/>
      <c r="C22" s="36" t="s">
        <v>1</v>
      </c>
      <c r="D22" s="38">
        <f>D19</f>
        <v>735744</v>
      </c>
      <c r="E22" s="32"/>
      <c r="F22" s="32"/>
      <c r="G22" s="32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05" t="s">
        <v>97</v>
      </c>
      <c r="C27" s="305"/>
      <c r="D27" s="62">
        <f>D19</f>
        <v>735744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276</v>
      </c>
      <c r="D31" s="7" t="s">
        <v>277</v>
      </c>
    </row>
    <row r="34" ht="12.75">
      <c r="I34" s="60"/>
    </row>
    <row r="35" ht="12.75">
      <c r="I35" s="60"/>
    </row>
  </sheetData>
  <sheetProtection/>
  <mergeCells count="7">
    <mergeCell ref="D11:E11"/>
    <mergeCell ref="B15:G15"/>
    <mergeCell ref="B27:C27"/>
    <mergeCell ref="D10:E10"/>
    <mergeCell ref="D1:G1"/>
    <mergeCell ref="D2:G2"/>
    <mergeCell ref="B7:D7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J35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4" ht="12.75">
      <c r="F4" s="152"/>
    </row>
    <row r="6" ht="5.25" customHeight="1"/>
    <row r="7" spans="2:6" ht="12.75">
      <c r="B7" s="307" t="s">
        <v>34</v>
      </c>
      <c r="C7" s="307"/>
      <c r="D7" s="307"/>
      <c r="E7" s="307"/>
      <c r="F7" s="307"/>
    </row>
    <row r="8" spans="2:7" ht="20.25" customHeight="1">
      <c r="B8" s="307" t="s">
        <v>310</v>
      </c>
      <c r="C8" s="307"/>
      <c r="D8" s="307"/>
      <c r="E8" s="307"/>
      <c r="F8" s="307"/>
      <c r="G8" s="307"/>
    </row>
    <row r="10" spans="2:6" ht="12.75" customHeight="1" hidden="1">
      <c r="B10" s="13"/>
      <c r="C10" s="27" t="s">
        <v>47</v>
      </c>
      <c r="D10" s="320">
        <v>24905</v>
      </c>
      <c r="E10" s="320"/>
      <c r="F10" s="19"/>
    </row>
    <row r="11" spans="2:5" ht="12.75" customHeight="1" hidden="1">
      <c r="B11" s="13"/>
      <c r="C11" s="27" t="s">
        <v>48</v>
      </c>
      <c r="D11" s="320">
        <v>217722</v>
      </c>
      <c r="E11" s="32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04" t="s">
        <v>185</v>
      </c>
      <c r="C15" s="304"/>
      <c r="D15" s="304"/>
      <c r="E15" s="304"/>
      <c r="F15" s="304"/>
      <c r="G15" s="30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190</v>
      </c>
      <c r="F17" s="11" t="s">
        <v>191</v>
      </c>
      <c r="G17" s="11" t="s">
        <v>192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40.5" customHeight="1">
      <c r="B19" s="72">
        <v>1</v>
      </c>
      <c r="C19" s="73" t="s">
        <v>188</v>
      </c>
      <c r="D19" s="74">
        <f>D20+D21</f>
        <v>735744</v>
      </c>
      <c r="E19" s="32">
        <v>18</v>
      </c>
      <c r="F19" s="32">
        <f>F20+F21</f>
        <v>72.1</v>
      </c>
      <c r="G19" s="32">
        <v>170</v>
      </c>
      <c r="H19" s="60"/>
    </row>
    <row r="20" spans="2:8" ht="12.75" customHeight="1">
      <c r="B20" s="72"/>
      <c r="C20" s="31" t="s">
        <v>189</v>
      </c>
      <c r="D20" s="181">
        <v>555000</v>
      </c>
      <c r="E20" s="32">
        <v>18</v>
      </c>
      <c r="F20" s="32">
        <v>54.38</v>
      </c>
      <c r="G20" s="32">
        <v>170</v>
      </c>
      <c r="H20" s="60"/>
    </row>
    <row r="21" spans="2:8" ht="12.75" customHeight="1">
      <c r="B21" s="72"/>
      <c r="C21" s="31" t="s">
        <v>90</v>
      </c>
      <c r="D21" s="181">
        <v>180744</v>
      </c>
      <c r="E21" s="32">
        <v>18</v>
      </c>
      <c r="F21" s="32">
        <v>17.72</v>
      </c>
      <c r="G21" s="32">
        <v>170</v>
      </c>
      <c r="H21" s="60"/>
    </row>
    <row r="22" spans="2:10" ht="12.75" customHeight="1">
      <c r="B22" s="13"/>
      <c r="C22" s="36" t="s">
        <v>1</v>
      </c>
      <c r="D22" s="38">
        <f>D19</f>
        <v>735744</v>
      </c>
      <c r="E22" s="32"/>
      <c r="F22" s="32"/>
      <c r="G22" s="32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05" t="s">
        <v>137</v>
      </c>
      <c r="C27" s="305"/>
      <c r="D27" s="62">
        <f>D19</f>
        <v>735744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276</v>
      </c>
      <c r="D31" s="7" t="s">
        <v>277</v>
      </c>
    </row>
    <row r="34" ht="12.75">
      <c r="I34" s="60"/>
    </row>
    <row r="35" ht="12.75">
      <c r="I35" s="60"/>
    </row>
  </sheetData>
  <sheetProtection/>
  <mergeCells count="8">
    <mergeCell ref="B27:C27"/>
    <mergeCell ref="B8:G8"/>
    <mergeCell ref="B7:F7"/>
    <mergeCell ref="D1:G1"/>
    <mergeCell ref="D2:G2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J35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4" ht="12.75">
      <c r="B7" s="307" t="s">
        <v>34</v>
      </c>
      <c r="C7" s="307"/>
      <c r="D7" s="307"/>
    </row>
    <row r="8" spans="2:4" ht="20.25" customHeight="1">
      <c r="B8" s="19" t="s">
        <v>308</v>
      </c>
      <c r="C8" s="19"/>
      <c r="D8" s="19"/>
    </row>
    <row r="10" spans="2:6" ht="12.75" customHeight="1" hidden="1">
      <c r="B10" s="13"/>
      <c r="C10" s="27" t="s">
        <v>47</v>
      </c>
      <c r="D10" s="320">
        <v>24905</v>
      </c>
      <c r="E10" s="320"/>
      <c r="F10" s="19"/>
    </row>
    <row r="11" spans="2:5" ht="12.75" customHeight="1" hidden="1">
      <c r="B11" s="13"/>
      <c r="C11" s="27" t="s">
        <v>48</v>
      </c>
      <c r="D11" s="320">
        <v>217722</v>
      </c>
      <c r="E11" s="32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04" t="s">
        <v>185</v>
      </c>
      <c r="C15" s="304"/>
      <c r="D15" s="304"/>
      <c r="E15" s="304"/>
      <c r="F15" s="304"/>
      <c r="G15" s="30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190</v>
      </c>
      <c r="F17" s="11" t="s">
        <v>191</v>
      </c>
      <c r="G17" s="11" t="s">
        <v>192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51.75" customHeight="1">
      <c r="B19" s="72">
        <v>1</v>
      </c>
      <c r="C19" s="73" t="s">
        <v>193</v>
      </c>
      <c r="D19" s="74">
        <f>D20+D21</f>
        <v>376005</v>
      </c>
      <c r="E19" s="32">
        <f>E20</f>
        <v>21</v>
      </c>
      <c r="F19" s="32">
        <f>F20+F21</f>
        <v>72.1</v>
      </c>
      <c r="G19" s="32">
        <v>170</v>
      </c>
      <c r="H19" s="60"/>
    </row>
    <row r="20" spans="2:10" ht="12.75" customHeight="1">
      <c r="B20" s="72"/>
      <c r="C20" s="31" t="s">
        <v>194</v>
      </c>
      <c r="D20" s="207">
        <v>311685</v>
      </c>
      <c r="E20" s="32">
        <v>21</v>
      </c>
      <c r="F20" s="32">
        <v>54.38</v>
      </c>
      <c r="G20" s="32">
        <v>170</v>
      </c>
      <c r="H20" s="60"/>
      <c r="J20" s="7">
        <f>225972/F20/E20</f>
        <v>197.87737088215204</v>
      </c>
    </row>
    <row r="21" spans="2:8" ht="26.25" customHeight="1">
      <c r="B21" s="72"/>
      <c r="C21" s="31" t="s">
        <v>195</v>
      </c>
      <c r="D21" s="207">
        <v>64320</v>
      </c>
      <c r="E21" s="32">
        <v>21</v>
      </c>
      <c r="F21" s="32">
        <v>17.72</v>
      </c>
      <c r="G21" s="32">
        <v>170</v>
      </c>
      <c r="H21" s="60"/>
    </row>
    <row r="22" spans="2:10" ht="12.75" customHeight="1">
      <c r="B22" s="13"/>
      <c r="C22" s="36" t="s">
        <v>1</v>
      </c>
      <c r="D22" s="38">
        <f>D19</f>
        <v>376005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05" t="s">
        <v>97</v>
      </c>
      <c r="C27" s="305"/>
      <c r="D27" s="62">
        <f>D19</f>
        <v>376005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276</v>
      </c>
      <c r="D31" s="7" t="s">
        <v>277</v>
      </c>
    </row>
    <row r="34" ht="12.75">
      <c r="I34" s="60"/>
    </row>
    <row r="35" ht="12.75">
      <c r="I35" s="60"/>
    </row>
  </sheetData>
  <sheetProtection/>
  <mergeCells count="7">
    <mergeCell ref="B27:C27"/>
    <mergeCell ref="D1:G1"/>
    <mergeCell ref="D2:G2"/>
    <mergeCell ref="B7:D7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J35"/>
  <sheetViews>
    <sheetView showGridLines="0" zoomScalePageLayoutView="0" workbookViewId="0" topLeftCell="A1">
      <selection activeCell="E25" sqref="E25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7" ht="12.75">
      <c r="B7" s="307" t="s">
        <v>34</v>
      </c>
      <c r="C7" s="307"/>
      <c r="D7" s="307"/>
      <c r="E7" s="307"/>
      <c r="F7" s="307"/>
      <c r="G7" s="307"/>
    </row>
    <row r="8" spans="2:7" ht="20.25" customHeight="1">
      <c r="B8" s="307" t="s">
        <v>310</v>
      </c>
      <c r="C8" s="307"/>
      <c r="D8" s="307"/>
      <c r="E8" s="307"/>
      <c r="F8" s="307"/>
      <c r="G8" s="307"/>
    </row>
    <row r="10" spans="2:6" ht="12.75" customHeight="1" hidden="1">
      <c r="B10" s="13"/>
      <c r="C10" s="27" t="s">
        <v>47</v>
      </c>
      <c r="D10" s="320">
        <v>24905</v>
      </c>
      <c r="E10" s="320"/>
      <c r="F10" s="19"/>
    </row>
    <row r="11" spans="2:5" ht="12.75" customHeight="1" hidden="1">
      <c r="B11" s="13"/>
      <c r="C11" s="27" t="s">
        <v>48</v>
      </c>
      <c r="D11" s="320">
        <v>217722</v>
      </c>
      <c r="E11" s="32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04" t="s">
        <v>185</v>
      </c>
      <c r="C15" s="304"/>
      <c r="D15" s="304"/>
      <c r="E15" s="304"/>
      <c r="F15" s="304"/>
      <c r="G15" s="30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190</v>
      </c>
      <c r="F17" s="11" t="s">
        <v>191</v>
      </c>
      <c r="G17" s="11" t="s">
        <v>192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51.75" customHeight="1">
      <c r="B19" s="72">
        <v>1</v>
      </c>
      <c r="C19" s="73" t="s">
        <v>193</v>
      </c>
      <c r="D19" s="74">
        <f>D20+D21</f>
        <v>450240</v>
      </c>
      <c r="E19" s="32">
        <v>21</v>
      </c>
      <c r="F19" s="32">
        <f>F20+F21</f>
        <v>72.1</v>
      </c>
      <c r="G19" s="32">
        <v>170</v>
      </c>
      <c r="H19" s="60"/>
    </row>
    <row r="20" spans="2:10" ht="12.75" customHeight="1">
      <c r="B20" s="72"/>
      <c r="C20" s="31" t="s">
        <v>194</v>
      </c>
      <c r="D20" s="181">
        <v>329744</v>
      </c>
      <c r="E20" s="32">
        <v>21</v>
      </c>
      <c r="F20" s="32">
        <v>54.38</v>
      </c>
      <c r="G20" s="32">
        <v>170</v>
      </c>
      <c r="H20" s="60"/>
      <c r="J20" s="7">
        <f>225972/F20/E20</f>
        <v>197.87737088215204</v>
      </c>
    </row>
    <row r="21" spans="2:8" ht="26.25" customHeight="1">
      <c r="B21" s="72"/>
      <c r="C21" s="31" t="s">
        <v>195</v>
      </c>
      <c r="D21" s="181">
        <v>120496</v>
      </c>
      <c r="E21" s="32">
        <v>21</v>
      </c>
      <c r="F21" s="32">
        <v>17.72</v>
      </c>
      <c r="G21" s="32">
        <v>170</v>
      </c>
      <c r="H21" s="60"/>
    </row>
    <row r="22" spans="2:10" ht="12.75" customHeight="1">
      <c r="B22" s="13"/>
      <c r="C22" s="36" t="s">
        <v>1</v>
      </c>
      <c r="D22" s="38">
        <f>D19</f>
        <v>450240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05" t="s">
        <v>137</v>
      </c>
      <c r="C27" s="305"/>
      <c r="D27" s="62">
        <f>D19</f>
        <v>450240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276</v>
      </c>
      <c r="D31" s="7" t="s">
        <v>277</v>
      </c>
    </row>
    <row r="34" ht="12.75">
      <c r="I34" s="60"/>
    </row>
    <row r="35" ht="12.75">
      <c r="I35" s="60"/>
    </row>
  </sheetData>
  <sheetProtection/>
  <mergeCells count="8">
    <mergeCell ref="B27:C27"/>
    <mergeCell ref="D1:G1"/>
    <mergeCell ref="D2:G2"/>
    <mergeCell ref="D10:E10"/>
    <mergeCell ref="D11:E11"/>
    <mergeCell ref="B15:G15"/>
    <mergeCell ref="B8:G8"/>
    <mergeCell ref="B7:G7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J35"/>
  <sheetViews>
    <sheetView showGridLines="0" zoomScalePageLayoutView="0" workbookViewId="0" topLeftCell="B1">
      <selection activeCell="D23" sqref="D23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7" ht="12.75">
      <c r="B7" s="307" t="s">
        <v>34</v>
      </c>
      <c r="C7" s="307"/>
      <c r="D7" s="307"/>
      <c r="E7" s="307"/>
      <c r="F7" s="307"/>
      <c r="G7" s="307"/>
    </row>
    <row r="8" spans="2:7" ht="20.25" customHeight="1">
      <c r="B8" s="307" t="s">
        <v>309</v>
      </c>
      <c r="C8" s="307"/>
      <c r="D8" s="307"/>
      <c r="E8" s="307"/>
      <c r="F8" s="307"/>
      <c r="G8" s="307"/>
    </row>
    <row r="10" spans="2:6" ht="12.75" customHeight="1" hidden="1">
      <c r="B10" s="13"/>
      <c r="C10" s="27" t="s">
        <v>47</v>
      </c>
      <c r="D10" s="320">
        <v>24905</v>
      </c>
      <c r="E10" s="320"/>
      <c r="F10" s="19"/>
    </row>
    <row r="11" spans="2:5" ht="12.75" customHeight="1" hidden="1">
      <c r="B11" s="13"/>
      <c r="C11" s="27" t="s">
        <v>48</v>
      </c>
      <c r="D11" s="320">
        <v>217722</v>
      </c>
      <c r="E11" s="32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04" t="s">
        <v>185</v>
      </c>
      <c r="C15" s="304"/>
      <c r="D15" s="304"/>
      <c r="E15" s="304"/>
      <c r="F15" s="304"/>
      <c r="G15" s="30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190</v>
      </c>
      <c r="F17" s="11" t="s">
        <v>191</v>
      </c>
      <c r="G17" s="11" t="s">
        <v>192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51.75" customHeight="1">
      <c r="B19" s="72">
        <v>1</v>
      </c>
      <c r="C19" s="73" t="s">
        <v>193</v>
      </c>
      <c r="D19" s="74">
        <f>D20+D21</f>
        <v>329744</v>
      </c>
      <c r="E19" s="32">
        <v>21</v>
      </c>
      <c r="F19" s="32">
        <f>F20+F21</f>
        <v>72.1</v>
      </c>
      <c r="G19" s="32">
        <v>170</v>
      </c>
      <c r="H19" s="60"/>
    </row>
    <row r="20" spans="2:8" ht="12.75" customHeight="1">
      <c r="B20" s="72"/>
      <c r="C20" s="31" t="s">
        <v>194</v>
      </c>
      <c r="D20" s="207">
        <v>329744</v>
      </c>
      <c r="E20" s="32">
        <v>21</v>
      </c>
      <c r="F20" s="32">
        <v>54.38</v>
      </c>
      <c r="G20" s="32">
        <v>170</v>
      </c>
      <c r="H20" s="60"/>
    </row>
    <row r="21" spans="2:8" ht="26.25" customHeight="1">
      <c r="B21" s="72"/>
      <c r="C21" s="31" t="s">
        <v>195</v>
      </c>
      <c r="D21" s="159">
        <v>0</v>
      </c>
      <c r="E21" s="32">
        <v>21</v>
      </c>
      <c r="F21" s="32">
        <v>17.72</v>
      </c>
      <c r="G21" s="32">
        <v>170</v>
      </c>
      <c r="H21" s="60"/>
    </row>
    <row r="22" spans="2:10" ht="12.75" customHeight="1">
      <c r="B22" s="13"/>
      <c r="C22" s="36" t="s">
        <v>1</v>
      </c>
      <c r="D22" s="38">
        <f>D19</f>
        <v>329744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05" t="s">
        <v>153</v>
      </c>
      <c r="C27" s="305"/>
      <c r="D27" s="62">
        <f>D19</f>
        <v>329744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276</v>
      </c>
      <c r="D31" s="7" t="s">
        <v>278</v>
      </c>
    </row>
    <row r="34" ht="12.75">
      <c r="I34" s="60"/>
    </row>
    <row r="35" ht="12.75">
      <c r="I35" s="60"/>
    </row>
  </sheetData>
  <sheetProtection/>
  <mergeCells count="8">
    <mergeCell ref="B27:C27"/>
    <mergeCell ref="B7:G7"/>
    <mergeCell ref="B8:G8"/>
    <mergeCell ref="D1:G1"/>
    <mergeCell ref="D2:G2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46"/>
  <sheetViews>
    <sheetView showGridLines="0" zoomScalePageLayoutView="0" workbookViewId="0" topLeftCell="A1">
      <selection activeCell="D23" sqref="D23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4" ht="12.75">
      <c r="B7" s="307" t="s">
        <v>34</v>
      </c>
      <c r="C7" s="307"/>
      <c r="D7" s="307"/>
    </row>
    <row r="8" spans="2:4" ht="20.25" customHeight="1">
      <c r="B8" s="19" t="s">
        <v>308</v>
      </c>
      <c r="C8" s="19"/>
      <c r="D8" s="19"/>
    </row>
    <row r="9" ht="6.75" customHeight="1"/>
    <row r="10" spans="2:4" ht="12.75">
      <c r="B10" s="316" t="s">
        <v>168</v>
      </c>
      <c r="C10" s="316"/>
      <c r="D10" s="316"/>
    </row>
    <row r="11" ht="13.5" customHeight="1"/>
    <row r="12" spans="2:5" ht="23.25" customHeight="1">
      <c r="B12" s="10" t="s">
        <v>36</v>
      </c>
      <c r="C12" s="11" t="s">
        <v>37</v>
      </c>
      <c r="D12" s="310" t="s">
        <v>38</v>
      </c>
      <c r="E12" s="310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11">
        <f>D16</f>
        <v>643495</v>
      </c>
      <c r="E14" s="311"/>
      <c r="J14" s="60"/>
    </row>
    <row r="15" spans="2:5" ht="12.75" customHeight="1">
      <c r="B15" s="13"/>
      <c r="C15" s="27" t="s">
        <v>39</v>
      </c>
      <c r="D15" s="332"/>
      <c r="E15" s="332"/>
    </row>
    <row r="16" spans="2:5" ht="24" customHeight="1">
      <c r="B16" s="13"/>
      <c r="C16" s="27" t="s">
        <v>197</v>
      </c>
      <c r="D16" s="325">
        <v>643495</v>
      </c>
      <c r="E16" s="325"/>
    </row>
    <row r="17" spans="2:10" ht="12.75" customHeight="1">
      <c r="B17" s="13"/>
      <c r="C17" s="41" t="s">
        <v>257</v>
      </c>
      <c r="D17" s="333"/>
      <c r="E17" s="333"/>
      <c r="J17" s="60"/>
    </row>
    <row r="18" spans="2:5" ht="12.75" customHeight="1">
      <c r="B18" s="13"/>
      <c r="C18" s="41"/>
      <c r="D18" s="329"/>
      <c r="E18" s="329"/>
    </row>
    <row r="21" spans="2:4" ht="12.75">
      <c r="B21" s="12"/>
      <c r="C21" s="12"/>
      <c r="D21" s="12"/>
    </row>
    <row r="22" spans="2:7" ht="12.75" customHeight="1">
      <c r="B22" s="304" t="s">
        <v>170</v>
      </c>
      <c r="C22" s="304"/>
      <c r="D22" s="304"/>
      <c r="E22" s="304"/>
      <c r="F22" s="304"/>
      <c r="G22" s="304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10" t="s">
        <v>38</v>
      </c>
      <c r="E24" s="310"/>
    </row>
    <row r="25" spans="2:5" ht="12.75">
      <c r="B25" s="11">
        <v>1</v>
      </c>
      <c r="C25" s="11">
        <v>2</v>
      </c>
      <c r="D25" s="310">
        <v>3</v>
      </c>
      <c r="E25" s="310"/>
    </row>
    <row r="26" spans="2:6" ht="18" customHeight="1">
      <c r="B26" s="13">
        <v>1</v>
      </c>
      <c r="C26" s="27" t="s">
        <v>45</v>
      </c>
      <c r="D26" s="311">
        <f>D28</f>
        <v>194335</v>
      </c>
      <c r="E26" s="311"/>
      <c r="F26" s="19"/>
    </row>
    <row r="27" spans="2:6" ht="12.75" customHeight="1">
      <c r="B27" s="13"/>
      <c r="C27" s="31" t="s">
        <v>46</v>
      </c>
      <c r="D27" s="330"/>
      <c r="E27" s="330"/>
      <c r="F27" s="19"/>
    </row>
    <row r="28" spans="2:6" ht="25.5">
      <c r="B28" s="13"/>
      <c r="C28" s="27" t="s">
        <v>197</v>
      </c>
      <c r="D28" s="325">
        <v>194335</v>
      </c>
      <c r="E28" s="325"/>
      <c r="F28" s="19"/>
    </row>
    <row r="29" spans="2:6" ht="12.75" customHeight="1" hidden="1">
      <c r="B29" s="13"/>
      <c r="C29" s="27" t="s">
        <v>47</v>
      </c>
      <c r="D29" s="320">
        <v>24905</v>
      </c>
      <c r="E29" s="320"/>
      <c r="F29" s="19"/>
    </row>
    <row r="30" spans="2:5" ht="12.75" customHeight="1" hidden="1">
      <c r="B30" s="13"/>
      <c r="C30" s="27" t="s">
        <v>48</v>
      </c>
      <c r="D30" s="320">
        <v>217722</v>
      </c>
      <c r="E30" s="320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4" ht="12.75">
      <c r="B34" s="14"/>
      <c r="C34" s="15"/>
      <c r="D34" s="8"/>
    </row>
    <row r="35" spans="2:4" ht="12.75">
      <c r="B35" s="14"/>
      <c r="C35" s="15"/>
      <c r="D35" s="8"/>
    </row>
    <row r="36" spans="2:4" ht="12.75">
      <c r="B36" s="14"/>
      <c r="C36" s="15"/>
      <c r="D36" s="8"/>
    </row>
    <row r="37" spans="2:4" ht="12.75">
      <c r="B37" s="14"/>
      <c r="C37" s="15"/>
      <c r="D37" s="8"/>
    </row>
    <row r="38" spans="2:9" ht="12.75">
      <c r="B38" s="305" t="s">
        <v>97</v>
      </c>
      <c r="C38" s="305"/>
      <c r="D38" s="180">
        <f>+D26+D14</f>
        <v>837830</v>
      </c>
      <c r="I38" s="60">
        <f>533170-D38</f>
        <v>-304660</v>
      </c>
    </row>
    <row r="39" spans="2:9" ht="12.75">
      <c r="B39" s="14"/>
      <c r="C39" s="15"/>
      <c r="D39" s="8"/>
      <c r="I39" s="60"/>
    </row>
    <row r="40" spans="2:4" ht="12.75">
      <c r="B40" s="7" t="s">
        <v>58</v>
      </c>
      <c r="D40" s="7" t="s">
        <v>0</v>
      </c>
    </row>
    <row r="42" spans="2:4" ht="12.75">
      <c r="B42" s="7" t="s">
        <v>276</v>
      </c>
      <c r="D42" s="7" t="s">
        <v>277</v>
      </c>
    </row>
    <row r="45" ht="12.75">
      <c r="I45" s="60"/>
    </row>
    <row r="46" ht="12.75">
      <c r="I46" s="60"/>
    </row>
  </sheetData>
  <sheetProtection/>
  <mergeCells count="20">
    <mergeCell ref="D1:G1"/>
    <mergeCell ref="D2:G2"/>
    <mergeCell ref="B7:D7"/>
    <mergeCell ref="B10:D10"/>
    <mergeCell ref="D12:E12"/>
    <mergeCell ref="D13:E13"/>
    <mergeCell ref="D14:E14"/>
    <mergeCell ref="D15:E15"/>
    <mergeCell ref="D16:E16"/>
    <mergeCell ref="D17:E17"/>
    <mergeCell ref="D18:E18"/>
    <mergeCell ref="B22:G22"/>
    <mergeCell ref="D30:E30"/>
    <mergeCell ref="B38:C38"/>
    <mergeCell ref="D24:E24"/>
    <mergeCell ref="D25:E25"/>
    <mergeCell ref="D26:E26"/>
    <mergeCell ref="D27:E27"/>
    <mergeCell ref="D28:E28"/>
    <mergeCell ref="D29:E29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46"/>
  <sheetViews>
    <sheetView showGridLines="0" zoomScalePageLayoutView="0" workbookViewId="0" topLeftCell="A19">
      <selection activeCell="B38" sqref="B38:C38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4" ht="12.75">
      <c r="B7" s="307" t="s">
        <v>34</v>
      </c>
      <c r="C7" s="307"/>
      <c r="D7" s="307"/>
    </row>
    <row r="8" spans="2:4" ht="20.25" customHeight="1">
      <c r="B8" s="19" t="s">
        <v>310</v>
      </c>
      <c r="C8" s="19"/>
      <c r="D8" s="19"/>
    </row>
    <row r="9" ht="6.75" customHeight="1"/>
    <row r="10" spans="2:4" ht="12.75">
      <c r="B10" s="316" t="s">
        <v>168</v>
      </c>
      <c r="C10" s="316"/>
      <c r="D10" s="316"/>
    </row>
    <row r="11" ht="13.5" customHeight="1"/>
    <row r="12" spans="2:5" ht="23.25" customHeight="1">
      <c r="B12" s="10" t="s">
        <v>36</v>
      </c>
      <c r="C12" s="11" t="s">
        <v>37</v>
      </c>
      <c r="D12" s="310" t="s">
        <v>38</v>
      </c>
      <c r="E12" s="310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11">
        <f>D16</f>
        <v>643495</v>
      </c>
      <c r="E14" s="311"/>
      <c r="J14" s="60"/>
    </row>
    <row r="15" spans="2:5" ht="12.75" customHeight="1">
      <c r="B15" s="13"/>
      <c r="C15" s="27" t="s">
        <v>39</v>
      </c>
      <c r="D15" s="321"/>
      <c r="E15" s="321"/>
    </row>
    <row r="16" spans="2:5" ht="24" customHeight="1">
      <c r="B16" s="13"/>
      <c r="C16" s="27" t="s">
        <v>197</v>
      </c>
      <c r="D16" s="321">
        <f>классн21!D16</f>
        <v>643495</v>
      </c>
      <c r="E16" s="321"/>
    </row>
    <row r="17" spans="2:10" ht="12.75" customHeight="1">
      <c r="B17" s="13"/>
      <c r="C17" s="41" t="s">
        <v>257</v>
      </c>
      <c r="D17" s="324">
        <f>классн21!D17</f>
        <v>0</v>
      </c>
      <c r="E17" s="324"/>
      <c r="J17" s="60"/>
    </row>
    <row r="18" spans="2:5" ht="12.75" customHeight="1">
      <c r="B18" s="13"/>
      <c r="C18" s="41"/>
      <c r="D18" s="329"/>
      <c r="E18" s="329"/>
    </row>
    <row r="21" spans="2:4" ht="12.75">
      <c r="B21" s="12"/>
      <c r="C21" s="12"/>
      <c r="D21" s="12"/>
    </row>
    <row r="22" spans="2:7" ht="12.75" customHeight="1">
      <c r="B22" s="304" t="s">
        <v>170</v>
      </c>
      <c r="C22" s="304"/>
      <c r="D22" s="304"/>
      <c r="E22" s="304"/>
      <c r="F22" s="304"/>
      <c r="G22" s="304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10" t="s">
        <v>38</v>
      </c>
      <c r="E24" s="310"/>
    </row>
    <row r="25" spans="2:5" ht="12.75">
      <c r="B25" s="11">
        <v>1</v>
      </c>
      <c r="C25" s="11">
        <v>2</v>
      </c>
      <c r="D25" s="310">
        <v>3</v>
      </c>
      <c r="E25" s="310"/>
    </row>
    <row r="26" spans="2:6" ht="18" customHeight="1">
      <c r="B26" s="13">
        <v>1</v>
      </c>
      <c r="C26" s="27" t="s">
        <v>45</v>
      </c>
      <c r="D26" s="311">
        <f>D28</f>
        <v>194335</v>
      </c>
      <c r="E26" s="311"/>
      <c r="F26" s="19"/>
    </row>
    <row r="27" spans="2:6" ht="12.75" customHeight="1">
      <c r="B27" s="13"/>
      <c r="C27" s="31" t="s">
        <v>46</v>
      </c>
      <c r="D27" s="330"/>
      <c r="E27" s="330"/>
      <c r="F27" s="19"/>
    </row>
    <row r="28" spans="2:6" ht="25.5">
      <c r="B28" s="13"/>
      <c r="C28" s="27" t="s">
        <v>197</v>
      </c>
      <c r="D28" s="321">
        <v>194335</v>
      </c>
      <c r="E28" s="321"/>
      <c r="F28" s="19"/>
    </row>
    <row r="29" spans="2:6" ht="12.75" customHeight="1" hidden="1">
      <c r="B29" s="13"/>
      <c r="C29" s="27" t="s">
        <v>47</v>
      </c>
      <c r="D29" s="320">
        <v>24905</v>
      </c>
      <c r="E29" s="320"/>
      <c r="F29" s="19"/>
    </row>
    <row r="30" spans="2:5" ht="12.75" customHeight="1" hidden="1">
      <c r="B30" s="13"/>
      <c r="C30" s="27" t="s">
        <v>48</v>
      </c>
      <c r="D30" s="320">
        <v>217722</v>
      </c>
      <c r="E30" s="320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4" ht="12.75">
      <c r="B34" s="14"/>
      <c r="C34" s="15"/>
      <c r="D34" s="8"/>
    </row>
    <row r="35" spans="2:4" ht="12.75">
      <c r="B35" s="14"/>
      <c r="C35" s="15"/>
      <c r="D35" s="8"/>
    </row>
    <row r="36" spans="2:4" ht="12.75">
      <c r="B36" s="14"/>
      <c r="C36" s="15"/>
      <c r="D36" s="8"/>
    </row>
    <row r="37" spans="2:4" ht="12.75">
      <c r="B37" s="14"/>
      <c r="C37" s="15"/>
      <c r="D37" s="8"/>
    </row>
    <row r="38" spans="2:4" ht="12.75">
      <c r="B38" s="305" t="s">
        <v>137</v>
      </c>
      <c r="C38" s="305"/>
      <c r="D38" s="62">
        <f>+D26+D14</f>
        <v>837830</v>
      </c>
    </row>
    <row r="39" spans="2:9" ht="12.75">
      <c r="B39" s="14"/>
      <c r="C39" s="15"/>
      <c r="D39" s="8"/>
      <c r="I39" s="60"/>
    </row>
    <row r="40" spans="2:4" ht="12.75">
      <c r="B40" s="7" t="s">
        <v>58</v>
      </c>
      <c r="D40" s="7" t="s">
        <v>0</v>
      </c>
    </row>
    <row r="42" spans="2:4" ht="12.75">
      <c r="B42" s="7" t="s">
        <v>276</v>
      </c>
      <c r="D42" s="7" t="s">
        <v>277</v>
      </c>
    </row>
    <row r="45" ht="12.75">
      <c r="I45" s="60"/>
    </row>
    <row r="46" ht="12.75">
      <c r="I46" s="60"/>
    </row>
  </sheetData>
  <sheetProtection/>
  <mergeCells count="20">
    <mergeCell ref="D30:E30"/>
    <mergeCell ref="B38:C38"/>
    <mergeCell ref="D24:E24"/>
    <mergeCell ref="D25:E25"/>
    <mergeCell ref="D26:E26"/>
    <mergeCell ref="D27:E27"/>
    <mergeCell ref="D28:E28"/>
    <mergeCell ref="D29:E29"/>
    <mergeCell ref="D14:E14"/>
    <mergeCell ref="D15:E15"/>
    <mergeCell ref="D16:E16"/>
    <mergeCell ref="D17:E17"/>
    <mergeCell ref="D18:E18"/>
    <mergeCell ref="B22:G22"/>
    <mergeCell ref="D1:G1"/>
    <mergeCell ref="D2:G2"/>
    <mergeCell ref="B7:D7"/>
    <mergeCell ref="B10:D10"/>
    <mergeCell ref="D12:E12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</sheetPr>
  <dimension ref="B1:J60"/>
  <sheetViews>
    <sheetView showGridLines="0" zoomScalePageLayoutView="0" workbookViewId="0" topLeftCell="A33">
      <selection activeCell="B1" sqref="B1:G60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2.8515625" style="7" customWidth="1"/>
    <col min="8" max="8" width="9.140625" style="7" customWidth="1"/>
    <col min="9" max="9" width="11.7109375" style="7" bestFit="1" customWidth="1"/>
    <col min="10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8.5" customHeight="1">
      <c r="D3" s="152"/>
      <c r="E3" s="7" t="s">
        <v>303</v>
      </c>
    </row>
    <row r="4" ht="14.25" customHeight="1"/>
    <row r="6" ht="5.25" customHeight="1"/>
    <row r="7" spans="2:4" ht="12.75">
      <c r="B7" s="307" t="s">
        <v>34</v>
      </c>
      <c r="C7" s="307"/>
      <c r="D7" s="307"/>
    </row>
    <row r="8" spans="2:4" ht="12.75">
      <c r="B8" s="307" t="s">
        <v>308</v>
      </c>
      <c r="C8" s="307"/>
      <c r="D8" s="307"/>
    </row>
    <row r="10" spans="2:4" ht="12.75">
      <c r="B10" s="316" t="s">
        <v>168</v>
      </c>
      <c r="C10" s="316"/>
      <c r="D10" s="316"/>
    </row>
    <row r="11" ht="13.5" customHeight="1"/>
    <row r="12" spans="2:5" ht="23.25" customHeight="1">
      <c r="B12" s="10" t="s">
        <v>36</v>
      </c>
      <c r="C12" s="11" t="s">
        <v>37</v>
      </c>
      <c r="D12" s="310" t="s">
        <v>38</v>
      </c>
      <c r="E12" s="310"/>
    </row>
    <row r="13" spans="2:5" ht="12.75">
      <c r="B13" s="13">
        <v>1</v>
      </c>
      <c r="C13" s="9">
        <v>2</v>
      </c>
      <c r="D13" s="320">
        <v>3</v>
      </c>
      <c r="E13" s="320"/>
    </row>
    <row r="14" spans="2:5" ht="12.75" customHeight="1">
      <c r="B14" s="13">
        <v>1</v>
      </c>
      <c r="C14" s="9" t="s">
        <v>16</v>
      </c>
      <c r="D14" s="337">
        <f>D15</f>
        <v>6878300</v>
      </c>
      <c r="E14" s="337"/>
    </row>
    <row r="15" spans="2:5" ht="12.75" customHeight="1">
      <c r="B15" s="13"/>
      <c r="C15" s="27" t="s">
        <v>39</v>
      </c>
      <c r="D15" s="338">
        <f>D16+D17</f>
        <v>6878300</v>
      </c>
      <c r="E15" s="338"/>
    </row>
    <row r="16" spans="2:5" ht="12.75" customHeight="1">
      <c r="B16" s="75"/>
      <c r="C16" s="31" t="s">
        <v>80</v>
      </c>
      <c r="D16" s="339">
        <v>5323440</v>
      </c>
      <c r="E16" s="340"/>
    </row>
    <row r="17" spans="2:8" ht="12.75">
      <c r="B17" s="13"/>
      <c r="C17" s="76" t="s">
        <v>92</v>
      </c>
      <c r="D17" s="341">
        <v>1554860</v>
      </c>
      <c r="E17" s="342"/>
      <c r="H17" s="60"/>
    </row>
    <row r="18" spans="2:5" ht="12.75" customHeight="1">
      <c r="B18" s="13"/>
      <c r="C18" s="41"/>
      <c r="D18" s="344"/>
      <c r="E18" s="344"/>
    </row>
    <row r="20" spans="2:7" ht="12.75" customHeight="1">
      <c r="B20" s="304" t="s">
        <v>170</v>
      </c>
      <c r="C20" s="304"/>
      <c r="D20" s="304"/>
      <c r="E20" s="304"/>
      <c r="F20" s="304"/>
      <c r="G20" s="304"/>
    </row>
    <row r="21" spans="2:4" ht="25.5" customHeight="1">
      <c r="B21" s="12"/>
      <c r="C21" s="12"/>
      <c r="D21" s="12"/>
    </row>
    <row r="22" spans="2:5" ht="21.75" customHeight="1">
      <c r="B22" s="10" t="s">
        <v>36</v>
      </c>
      <c r="C22" s="11" t="s">
        <v>37</v>
      </c>
      <c r="D22" s="310" t="s">
        <v>38</v>
      </c>
      <c r="E22" s="310"/>
    </row>
    <row r="23" spans="2:5" ht="12.75">
      <c r="B23" s="11">
        <v>1</v>
      </c>
      <c r="C23" s="11">
        <v>2</v>
      </c>
      <c r="D23" s="310">
        <v>3</v>
      </c>
      <c r="E23" s="310"/>
    </row>
    <row r="24" spans="2:6" ht="18" customHeight="1">
      <c r="B24" s="13">
        <v>1</v>
      </c>
      <c r="C24" s="27" t="s">
        <v>45</v>
      </c>
      <c r="D24" s="311">
        <f>D25</f>
        <v>2077250</v>
      </c>
      <c r="E24" s="311"/>
      <c r="F24" s="19"/>
    </row>
    <row r="25" spans="2:6" ht="12.75" customHeight="1">
      <c r="B25" s="13"/>
      <c r="C25" s="31" t="s">
        <v>46</v>
      </c>
      <c r="D25" s="313">
        <f>D26+D27</f>
        <v>2077250</v>
      </c>
      <c r="E25" s="313"/>
      <c r="F25" s="19"/>
    </row>
    <row r="26" spans="2:6" ht="12.75" customHeight="1">
      <c r="B26" s="13"/>
      <c r="C26" s="27" t="s">
        <v>80</v>
      </c>
      <c r="D26" s="325">
        <v>1607680</v>
      </c>
      <c r="E26" s="325"/>
      <c r="F26" s="19" t="s">
        <v>91</v>
      </c>
    </row>
    <row r="27" spans="2:6" ht="12.75" customHeight="1">
      <c r="B27" s="13"/>
      <c r="C27" s="27" t="s">
        <v>81</v>
      </c>
      <c r="D27" s="325">
        <v>469570</v>
      </c>
      <c r="E27" s="325"/>
      <c r="F27" s="19"/>
    </row>
    <row r="28" spans="2:6" ht="12.75" customHeight="1">
      <c r="B28" s="13"/>
      <c r="C28" s="31"/>
      <c r="D28" s="343"/>
      <c r="E28" s="343"/>
      <c r="F28" s="19"/>
    </row>
    <row r="29" spans="2:4" ht="12.75">
      <c r="B29" s="14"/>
      <c r="C29" s="15"/>
      <c r="D29" s="8"/>
    </row>
    <row r="30" spans="2:6" ht="12.75">
      <c r="B30" s="316" t="s">
        <v>171</v>
      </c>
      <c r="C30" s="316"/>
      <c r="D30" s="316"/>
      <c r="E30" s="316"/>
      <c r="F30" s="316"/>
    </row>
    <row r="32" spans="2:7" ht="49.5" customHeight="1">
      <c r="B32" s="10" t="s">
        <v>36</v>
      </c>
      <c r="C32" s="35" t="s">
        <v>37</v>
      </c>
      <c r="D32" s="11" t="s">
        <v>67</v>
      </c>
      <c r="E32" s="20" t="s">
        <v>71</v>
      </c>
      <c r="F32" s="11" t="s">
        <v>68</v>
      </c>
      <c r="G32" s="10" t="s">
        <v>70</v>
      </c>
    </row>
    <row r="33" spans="2:7" ht="13.5" customHeight="1">
      <c r="B33" s="9">
        <v>1</v>
      </c>
      <c r="C33" s="30">
        <v>2</v>
      </c>
      <c r="D33" s="9">
        <v>3</v>
      </c>
      <c r="E33" s="20"/>
      <c r="F33" s="32">
        <v>4</v>
      </c>
      <c r="G33" s="32">
        <v>5</v>
      </c>
    </row>
    <row r="34" spans="2:8" ht="22.5">
      <c r="B34" s="69">
        <v>1</v>
      </c>
      <c r="C34" s="70" t="s">
        <v>52</v>
      </c>
      <c r="D34" s="71">
        <v>2280</v>
      </c>
      <c r="E34" s="32">
        <v>104.6</v>
      </c>
      <c r="F34" s="71">
        <v>12</v>
      </c>
      <c r="G34" s="217">
        <f>'[1]221 интернет субвенция шк'!$E$10</f>
        <v>35146</v>
      </c>
      <c r="H34" s="60"/>
    </row>
    <row r="35" spans="2:7" ht="12.75">
      <c r="B35" s="21"/>
      <c r="C35" s="42" t="s">
        <v>1</v>
      </c>
      <c r="D35" s="33"/>
      <c r="E35" s="20"/>
      <c r="F35" s="32"/>
      <c r="G35" s="92">
        <f>G34</f>
        <v>35146</v>
      </c>
    </row>
    <row r="36" spans="2:4" ht="12.75">
      <c r="B36" s="14"/>
      <c r="C36" s="15"/>
      <c r="D36" s="8"/>
    </row>
    <row r="37" spans="2:4" ht="12.75">
      <c r="B37" s="14"/>
      <c r="C37" s="15"/>
      <c r="D37" s="8"/>
    </row>
    <row r="38" spans="2:7" ht="27.75" customHeight="1">
      <c r="B38" s="336" t="s">
        <v>198</v>
      </c>
      <c r="C38" s="336"/>
      <c r="D38" s="336"/>
      <c r="E38" s="336"/>
      <c r="F38" s="336"/>
      <c r="G38" s="336"/>
    </row>
    <row r="39" spans="2:4" ht="12.75">
      <c r="B39" s="14"/>
      <c r="C39" s="15"/>
      <c r="D39" s="8"/>
    </row>
    <row r="40" spans="2:7" ht="45">
      <c r="B40" s="10" t="s">
        <v>36</v>
      </c>
      <c r="C40" s="35" t="s">
        <v>37</v>
      </c>
      <c r="D40" s="10" t="s">
        <v>42</v>
      </c>
      <c r="E40" s="10" t="s">
        <v>43</v>
      </c>
      <c r="F40" s="10" t="s">
        <v>44</v>
      </c>
      <c r="G40" s="11" t="s">
        <v>69</v>
      </c>
    </row>
    <row r="41" spans="2:7" ht="12.75">
      <c r="B41" s="9">
        <v>1</v>
      </c>
      <c r="C41" s="30">
        <v>2</v>
      </c>
      <c r="D41" s="9">
        <v>3</v>
      </c>
      <c r="E41" s="32">
        <v>4</v>
      </c>
      <c r="F41" s="11">
        <v>5</v>
      </c>
      <c r="G41" s="32">
        <v>6</v>
      </c>
    </row>
    <row r="42" spans="2:10" ht="25.5">
      <c r="B42" s="13">
        <v>1</v>
      </c>
      <c r="C42" s="27" t="s">
        <v>139</v>
      </c>
      <c r="D42" s="9">
        <v>1</v>
      </c>
      <c r="E42" s="20">
        <v>12</v>
      </c>
      <c r="F42" s="10">
        <v>50</v>
      </c>
      <c r="G42" s="205">
        <v>1200</v>
      </c>
      <c r="J42" s="7">
        <v>112</v>
      </c>
    </row>
    <row r="43" spans="2:7" ht="25.5">
      <c r="B43" s="13">
        <v>1</v>
      </c>
      <c r="C43" s="27" t="s">
        <v>140</v>
      </c>
      <c r="D43" s="9">
        <v>0</v>
      </c>
      <c r="E43" s="20">
        <v>12</v>
      </c>
      <c r="F43" s="10">
        <v>50</v>
      </c>
      <c r="G43" s="148">
        <f>D43*E43*F43</f>
        <v>0</v>
      </c>
    </row>
    <row r="44" spans="2:7" ht="12.75">
      <c r="B44" s="13"/>
      <c r="C44" s="36" t="s">
        <v>1</v>
      </c>
      <c r="D44" s="24"/>
      <c r="E44" s="20"/>
      <c r="F44" s="10"/>
      <c r="G44" s="58">
        <f>G43+G42</f>
        <v>1200</v>
      </c>
    </row>
    <row r="45" spans="2:4" ht="12.75">
      <c r="B45" s="14"/>
      <c r="C45" s="15"/>
      <c r="D45" s="8"/>
    </row>
    <row r="46" spans="2:7" ht="27.75" customHeight="1">
      <c r="B46" s="304" t="s">
        <v>199</v>
      </c>
      <c r="C46" s="304"/>
      <c r="D46" s="304"/>
      <c r="E46" s="304"/>
      <c r="F46" s="304"/>
      <c r="G46" s="304"/>
    </row>
    <row r="47" spans="2:4" ht="12.75">
      <c r="B47" s="12"/>
      <c r="C47" s="12"/>
      <c r="D47" s="12"/>
    </row>
    <row r="48" spans="2:4" ht="40.5" customHeight="1">
      <c r="B48" s="10" t="s">
        <v>36</v>
      </c>
      <c r="C48" s="11" t="s">
        <v>37</v>
      </c>
      <c r="D48" s="11" t="s">
        <v>38</v>
      </c>
    </row>
    <row r="49" spans="2:6" ht="12.75">
      <c r="B49" s="9">
        <v>1</v>
      </c>
      <c r="C49" s="9">
        <v>2</v>
      </c>
      <c r="D49" s="9">
        <v>4</v>
      </c>
      <c r="E49" s="306"/>
      <c r="F49" s="307"/>
    </row>
    <row r="50" spans="2:9" ht="24.75" customHeight="1">
      <c r="B50" s="72">
        <v>1</v>
      </c>
      <c r="C50" s="27" t="s">
        <v>200</v>
      </c>
      <c r="D50" s="206">
        <f>'[1]221 интернет субвенция шк'!$F$10</f>
        <v>23741</v>
      </c>
      <c r="F50" s="308"/>
      <c r="G50" s="308"/>
      <c r="I50" s="60"/>
    </row>
    <row r="51" spans="2:4" ht="12.75">
      <c r="B51" s="13"/>
      <c r="C51" s="27"/>
      <c r="D51" s="39"/>
    </row>
    <row r="52" spans="2:4" ht="12.75" customHeight="1">
      <c r="B52" s="13"/>
      <c r="C52" s="36" t="s">
        <v>1</v>
      </c>
      <c r="D52" s="38">
        <f>D50</f>
        <v>23741</v>
      </c>
    </row>
    <row r="53" spans="2:4" ht="12.75">
      <c r="B53" s="14"/>
      <c r="C53" s="15"/>
      <c r="D53" s="8"/>
    </row>
    <row r="54" spans="2:4" ht="12.75">
      <c r="B54" s="14"/>
      <c r="C54" s="15"/>
      <c r="D54" s="8"/>
    </row>
    <row r="55" spans="2:4" ht="12.75">
      <c r="B55" s="14"/>
      <c r="C55" s="15"/>
      <c r="D55" s="8"/>
    </row>
    <row r="56" spans="2:9" ht="12.75">
      <c r="B56" s="305" t="s">
        <v>97</v>
      </c>
      <c r="C56" s="305"/>
      <c r="D56" s="62">
        <f>D14+D24+G35+G44+D52</f>
        <v>9015637</v>
      </c>
      <c r="I56" s="60"/>
    </row>
    <row r="57" spans="2:4" ht="12.75">
      <c r="B57" s="14"/>
      <c r="C57" s="15"/>
      <c r="D57" s="8"/>
    </row>
    <row r="58" spans="2:4" ht="12.75">
      <c r="B58" s="7" t="s">
        <v>58</v>
      </c>
      <c r="D58" s="7" t="s">
        <v>0</v>
      </c>
    </row>
    <row r="60" spans="2:4" ht="12.75">
      <c r="B60" s="7" t="s">
        <v>276</v>
      </c>
      <c r="D60" s="7" t="s">
        <v>277</v>
      </c>
    </row>
  </sheetData>
  <sheetProtection/>
  <mergeCells count="26">
    <mergeCell ref="F50:G50"/>
    <mergeCell ref="D28:E28"/>
    <mergeCell ref="D1:G1"/>
    <mergeCell ref="D2:G2"/>
    <mergeCell ref="B7:D7"/>
    <mergeCell ref="B8:D8"/>
    <mergeCell ref="B10:D10"/>
    <mergeCell ref="D12:E12"/>
    <mergeCell ref="B46:G46"/>
    <mergeCell ref="D18:E18"/>
    <mergeCell ref="B20:G20"/>
    <mergeCell ref="D13:E13"/>
    <mergeCell ref="D14:E14"/>
    <mergeCell ref="D15:E15"/>
    <mergeCell ref="D16:E16"/>
    <mergeCell ref="D17:E17"/>
    <mergeCell ref="B30:F30"/>
    <mergeCell ref="B38:G38"/>
    <mergeCell ref="B56:C56"/>
    <mergeCell ref="D22:E22"/>
    <mergeCell ref="D23:E23"/>
    <mergeCell ref="D24:E24"/>
    <mergeCell ref="D25:E25"/>
    <mergeCell ref="D26:E26"/>
    <mergeCell ref="D27:E27"/>
    <mergeCell ref="E49:F49"/>
  </mergeCells>
  <printOptions/>
  <pageMargins left="0.5905511811023623" right="0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J147"/>
  <sheetViews>
    <sheetView showGridLines="0" zoomScalePageLayoutView="0" workbookViewId="0" topLeftCell="A1">
      <selection activeCell="C24" sqref="C24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1.7109375" style="7" customWidth="1"/>
    <col min="5" max="5" width="8.7109375" style="7" customWidth="1"/>
    <col min="6" max="6" width="8.8515625" style="7" customWidth="1"/>
    <col min="7" max="7" width="11.5742187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4" ht="12.75">
      <c r="B7" s="307" t="s">
        <v>34</v>
      </c>
      <c r="C7" s="307"/>
      <c r="D7" s="307"/>
    </row>
    <row r="8" spans="2:4" ht="20.25" customHeight="1">
      <c r="B8" s="19" t="s">
        <v>300</v>
      </c>
      <c r="C8" s="19"/>
      <c r="D8" s="19"/>
    </row>
    <row r="9" ht="6.75" customHeight="1"/>
    <row r="10" spans="2:4" ht="12.75">
      <c r="B10" s="316" t="s">
        <v>168</v>
      </c>
      <c r="C10" s="316"/>
      <c r="D10" s="316"/>
    </row>
    <row r="11" ht="13.5" customHeight="1"/>
    <row r="12" spans="2:5" ht="23.25" customHeight="1">
      <c r="B12" s="10" t="s">
        <v>36</v>
      </c>
      <c r="C12" s="11" t="s">
        <v>37</v>
      </c>
      <c r="D12" s="310" t="s">
        <v>38</v>
      </c>
      <c r="E12" s="310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11">
        <f>D16+D15</f>
        <v>2025275</v>
      </c>
      <c r="E14" s="311"/>
      <c r="J14" s="60">
        <f>74010-D14</f>
        <v>-1951265</v>
      </c>
    </row>
    <row r="15" spans="2:5" ht="12.75" customHeight="1">
      <c r="B15" s="13"/>
      <c r="C15" s="31" t="s">
        <v>39</v>
      </c>
      <c r="D15" s="313">
        <f>D19+D20</f>
        <v>1896430</v>
      </c>
      <c r="E15" s="313"/>
    </row>
    <row r="16" spans="2:10" ht="12.75" customHeight="1">
      <c r="B16" s="13"/>
      <c r="C16" s="31" t="s">
        <v>40</v>
      </c>
      <c r="D16" s="314">
        <f>'[1]08.12.2020'!$AE$6</f>
        <v>128845</v>
      </c>
      <c r="E16" s="314"/>
      <c r="J16" s="60">
        <f>74010-D17-D18</f>
        <v>74010</v>
      </c>
    </row>
    <row r="17" spans="2:10" ht="12.75" customHeight="1">
      <c r="B17" s="13"/>
      <c r="C17" s="41" t="s">
        <v>258</v>
      </c>
      <c r="D17" s="315"/>
      <c r="E17" s="315"/>
      <c r="J17" s="60"/>
    </row>
    <row r="18" spans="2:5" ht="12.75" customHeight="1">
      <c r="B18" s="13"/>
      <c r="C18" s="41" t="s">
        <v>64</v>
      </c>
      <c r="D18" s="315"/>
      <c r="E18" s="315"/>
    </row>
    <row r="19" spans="2:5" ht="12.75" customHeight="1">
      <c r="B19" s="13"/>
      <c r="C19" s="179" t="s">
        <v>269</v>
      </c>
      <c r="D19" s="317">
        <v>1397670</v>
      </c>
      <c r="E19" s="318"/>
    </row>
    <row r="20" spans="2:5" ht="12.75" customHeight="1">
      <c r="B20" s="13"/>
      <c r="C20" s="179" t="s">
        <v>270</v>
      </c>
      <c r="D20" s="317">
        <v>498760</v>
      </c>
      <c r="E20" s="318"/>
    </row>
    <row r="23" spans="2:4" ht="12.75" outlineLevel="1">
      <c r="B23" s="316" t="s">
        <v>169</v>
      </c>
      <c r="C23" s="316"/>
      <c r="D23" s="316"/>
    </row>
    <row r="24" ht="12.75" outlineLevel="1"/>
    <row r="25" spans="2:7" ht="57" customHeight="1" outlineLevel="1">
      <c r="B25" s="10" t="s">
        <v>36</v>
      </c>
      <c r="C25" s="35" t="s">
        <v>37</v>
      </c>
      <c r="D25" s="10" t="s">
        <v>42</v>
      </c>
      <c r="E25" s="11" t="s">
        <v>134</v>
      </c>
      <c r="F25" s="10" t="s">
        <v>44</v>
      </c>
      <c r="G25" s="11" t="s">
        <v>69</v>
      </c>
    </row>
    <row r="26" spans="2:7" ht="12.75" outlineLevel="1">
      <c r="B26" s="9">
        <v>1</v>
      </c>
      <c r="C26" s="30">
        <v>2</v>
      </c>
      <c r="D26" s="9">
        <v>3</v>
      </c>
      <c r="E26" s="32">
        <v>4</v>
      </c>
      <c r="F26" s="11">
        <v>5</v>
      </c>
      <c r="G26" s="32">
        <v>6</v>
      </c>
    </row>
    <row r="27" spans="2:7" ht="13.5" customHeight="1" outlineLevel="1">
      <c r="B27" s="13">
        <v>1</v>
      </c>
      <c r="C27" s="27" t="s">
        <v>82</v>
      </c>
      <c r="D27" s="9"/>
      <c r="E27" s="20"/>
      <c r="F27" s="10"/>
      <c r="G27" s="20"/>
    </row>
    <row r="28" spans="2:9" ht="11.25" customHeight="1" outlineLevel="1">
      <c r="B28" s="13"/>
      <c r="C28" s="27" t="s">
        <v>83</v>
      </c>
      <c r="D28" s="9">
        <v>0</v>
      </c>
      <c r="E28" s="32">
        <v>9</v>
      </c>
      <c r="F28" s="9">
        <v>150</v>
      </c>
      <c r="G28" s="20">
        <f>D28*E28*F28</f>
        <v>0</v>
      </c>
      <c r="I28" s="7">
        <f>5300-G28</f>
        <v>5300</v>
      </c>
    </row>
    <row r="29" spans="2:7" s="66" customFormat="1" ht="12.75" customHeight="1" outlineLevel="1">
      <c r="B29" s="64"/>
      <c r="C29" s="36" t="s">
        <v>1</v>
      </c>
      <c r="D29" s="24"/>
      <c r="E29" s="58"/>
      <c r="F29" s="65"/>
      <c r="G29" s="58">
        <f>G27</f>
        <v>0</v>
      </c>
    </row>
    <row r="30" spans="2:4" ht="12.75">
      <c r="B30" s="12"/>
      <c r="C30" s="12"/>
      <c r="D30" s="12"/>
    </row>
    <row r="31" spans="2:7" ht="12.75" customHeight="1">
      <c r="B31" s="304" t="s">
        <v>170</v>
      </c>
      <c r="C31" s="304"/>
      <c r="D31" s="304"/>
      <c r="E31" s="304"/>
      <c r="F31" s="304"/>
      <c r="G31" s="304"/>
    </row>
    <row r="32" spans="2:4" ht="25.5" customHeight="1">
      <c r="B32" s="12"/>
      <c r="C32" s="12"/>
      <c r="D32" s="12"/>
    </row>
    <row r="33" spans="2:5" ht="21.75" customHeight="1">
      <c r="B33" s="10" t="s">
        <v>36</v>
      </c>
      <c r="C33" s="11" t="s">
        <v>37</v>
      </c>
      <c r="D33" s="310" t="s">
        <v>38</v>
      </c>
      <c r="E33" s="310"/>
    </row>
    <row r="34" spans="2:5" ht="12.75">
      <c r="B34" s="11">
        <v>1</v>
      </c>
      <c r="C34" s="11">
        <v>2</v>
      </c>
      <c r="D34" s="310">
        <v>3</v>
      </c>
      <c r="E34" s="310"/>
    </row>
    <row r="35" spans="2:6" ht="18" customHeight="1">
      <c r="B35" s="13">
        <v>1</v>
      </c>
      <c r="C35" s="27" t="s">
        <v>45</v>
      </c>
      <c r="D35" s="311">
        <f>D37+D36</f>
        <v>611631</v>
      </c>
      <c r="E35" s="311"/>
      <c r="F35" s="19"/>
    </row>
    <row r="36" spans="2:6" ht="12.75" customHeight="1">
      <c r="B36" s="13"/>
      <c r="C36" s="31" t="s">
        <v>46</v>
      </c>
      <c r="D36" s="312">
        <f>D38+D39</f>
        <v>572720</v>
      </c>
      <c r="E36" s="312"/>
      <c r="F36" s="19"/>
    </row>
    <row r="37" spans="2:6" ht="12.75" customHeight="1">
      <c r="B37" s="13"/>
      <c r="C37" s="31" t="s">
        <v>49</v>
      </c>
      <c r="D37" s="309">
        <f>'[1]08.12.2020'!$AE$11</f>
        <v>38911</v>
      </c>
      <c r="E37" s="309"/>
      <c r="F37" s="19"/>
    </row>
    <row r="38" spans="2:6" ht="12.75" customHeight="1">
      <c r="B38" s="13"/>
      <c r="C38" s="179" t="s">
        <v>269</v>
      </c>
      <c r="D38" s="309">
        <v>422100</v>
      </c>
      <c r="E38" s="309"/>
      <c r="F38" s="19"/>
    </row>
    <row r="39" spans="2:5" ht="12.75" customHeight="1">
      <c r="B39" s="13"/>
      <c r="C39" s="179" t="s">
        <v>270</v>
      </c>
      <c r="D39" s="309">
        <v>150620</v>
      </c>
      <c r="E39" s="309"/>
    </row>
    <row r="40" spans="2:4" ht="12.75">
      <c r="B40" s="14"/>
      <c r="C40" s="15"/>
      <c r="D40" s="8"/>
    </row>
    <row r="41" spans="2:6" ht="22.5" customHeight="1">
      <c r="B41" s="304" t="s">
        <v>174</v>
      </c>
      <c r="C41" s="304"/>
      <c r="D41" s="304"/>
      <c r="E41" s="304"/>
      <c r="F41" s="304"/>
    </row>
    <row r="42" spans="2:4" ht="12.75">
      <c r="B42" s="12"/>
      <c r="C42" s="12"/>
      <c r="D42" s="12"/>
    </row>
    <row r="43" spans="2:7" ht="45.75" customHeight="1">
      <c r="B43" s="10" t="s">
        <v>36</v>
      </c>
      <c r="C43" s="11" t="s">
        <v>37</v>
      </c>
      <c r="D43" s="11" t="s">
        <v>74</v>
      </c>
      <c r="E43" s="20" t="s">
        <v>71</v>
      </c>
      <c r="F43" s="11" t="s">
        <v>55</v>
      </c>
      <c r="G43" s="11" t="s">
        <v>75</v>
      </c>
    </row>
    <row r="44" spans="2:7" ht="12.75">
      <c r="B44" s="45">
        <v>1</v>
      </c>
      <c r="C44" s="45">
        <v>2</v>
      </c>
      <c r="D44" s="45">
        <v>3</v>
      </c>
      <c r="E44" s="46"/>
      <c r="F44" s="46">
        <v>4</v>
      </c>
      <c r="G44" s="46">
        <v>5</v>
      </c>
    </row>
    <row r="45" spans="2:9" ht="12.75" customHeight="1">
      <c r="B45" s="13">
        <v>1</v>
      </c>
      <c r="C45" s="27" t="s">
        <v>289</v>
      </c>
      <c r="D45" s="26"/>
      <c r="E45" s="32"/>
      <c r="F45" s="32">
        <v>1</v>
      </c>
      <c r="G45" s="208">
        <f>'[1]08.12.2020'!$AE$49</f>
        <v>1018500</v>
      </c>
      <c r="H45" s="60"/>
      <c r="I45" s="60"/>
    </row>
    <row r="46" spans="2:8" ht="12.75" customHeight="1">
      <c r="B46" s="13">
        <v>2</v>
      </c>
      <c r="C46" s="27" t="s">
        <v>290</v>
      </c>
      <c r="D46" s="26">
        <v>94600</v>
      </c>
      <c r="E46" s="32">
        <v>1</v>
      </c>
      <c r="F46" s="32">
        <v>1</v>
      </c>
      <c r="G46" s="208">
        <f>'[1]08.12.2020'!$AE$51</f>
        <v>94600</v>
      </c>
      <c r="H46" s="60"/>
    </row>
    <row r="47" spans="2:7" ht="12.75">
      <c r="B47" s="13"/>
      <c r="C47" s="36" t="s">
        <v>56</v>
      </c>
      <c r="D47" s="24"/>
      <c r="E47" s="32"/>
      <c r="F47" s="32"/>
      <c r="G47" s="92">
        <f>SUM(G45:G46)</f>
        <v>1113100</v>
      </c>
    </row>
    <row r="48" ht="40.5" customHeight="1"/>
    <row r="49" spans="2:6" ht="12.75">
      <c r="B49" s="304" t="s">
        <v>291</v>
      </c>
      <c r="C49" s="304"/>
      <c r="D49" s="304"/>
      <c r="E49" s="304"/>
      <c r="F49" s="304"/>
    </row>
    <row r="50" spans="2:9" ht="24.75" customHeight="1">
      <c r="B50" s="12"/>
      <c r="C50" s="12"/>
      <c r="D50" s="12"/>
      <c r="I50" s="60"/>
    </row>
    <row r="51" spans="2:9" ht="45">
      <c r="B51" s="10" t="s">
        <v>36</v>
      </c>
      <c r="C51" s="11" t="s">
        <v>37</v>
      </c>
      <c r="D51" s="11" t="s">
        <v>74</v>
      </c>
      <c r="E51" s="20" t="s">
        <v>71</v>
      </c>
      <c r="F51" s="11" t="s">
        <v>55</v>
      </c>
      <c r="G51" s="11" t="s">
        <v>75</v>
      </c>
      <c r="I51" s="60"/>
    </row>
    <row r="52" spans="2:7" ht="12.75">
      <c r="B52" s="45">
        <v>1</v>
      </c>
      <c r="C52" s="45">
        <v>2</v>
      </c>
      <c r="D52" s="45">
        <v>3</v>
      </c>
      <c r="E52" s="46"/>
      <c r="F52" s="46">
        <v>4</v>
      </c>
      <c r="G52" s="46">
        <v>5</v>
      </c>
    </row>
    <row r="53" spans="2:7" ht="12.75">
      <c r="B53" s="13">
        <v>1</v>
      </c>
      <c r="C53" s="27" t="s">
        <v>292</v>
      </c>
      <c r="D53" s="26"/>
      <c r="E53" s="32">
        <v>1</v>
      </c>
      <c r="F53" s="32">
        <v>1</v>
      </c>
      <c r="G53" s="208">
        <f>'[1]08.12.2020'!$AE$97</f>
        <v>4543800</v>
      </c>
    </row>
    <row r="54" spans="2:7" ht="12.75">
      <c r="B54" s="13"/>
      <c r="C54" s="36" t="s">
        <v>56</v>
      </c>
      <c r="D54" s="24"/>
      <c r="E54" s="32"/>
      <c r="F54" s="32"/>
      <c r="G54" s="92">
        <f>SUM(G53:G53)</f>
        <v>4543800</v>
      </c>
    </row>
    <row r="55" spans="2:4" ht="12.75">
      <c r="B55" s="14"/>
      <c r="C55" s="15"/>
      <c r="D55" s="8"/>
    </row>
    <row r="56" spans="2:7" ht="12.75">
      <c r="B56" s="304" t="s">
        <v>259</v>
      </c>
      <c r="C56" s="304"/>
      <c r="D56" s="304"/>
      <c r="E56" s="304"/>
      <c r="F56" s="304"/>
      <c r="G56" s="304"/>
    </row>
    <row r="57" spans="2:4" ht="12.75">
      <c r="B57" s="12"/>
      <c r="C57" s="12"/>
      <c r="D57" s="12"/>
    </row>
    <row r="58" spans="2:4" ht="12.75" customHeight="1">
      <c r="B58" s="10" t="s">
        <v>36</v>
      </c>
      <c r="C58" s="11" t="s">
        <v>37</v>
      </c>
      <c r="D58" s="11" t="s">
        <v>38</v>
      </c>
    </row>
    <row r="59" spans="2:9" ht="12.75">
      <c r="B59" s="9">
        <v>1</v>
      </c>
      <c r="C59" s="9">
        <v>2</v>
      </c>
      <c r="D59" s="9">
        <v>4</v>
      </c>
      <c r="E59" s="306"/>
      <c r="F59" s="307"/>
      <c r="I59" s="60"/>
    </row>
    <row r="60" spans="2:4" ht="12.75">
      <c r="B60" s="72">
        <v>1</v>
      </c>
      <c r="C60" s="27" t="s">
        <v>260</v>
      </c>
      <c r="D60" s="74">
        <f>D61+D62</f>
        <v>693023</v>
      </c>
    </row>
    <row r="61" spans="2:4" ht="12.75">
      <c r="B61" s="72"/>
      <c r="C61" s="31" t="s">
        <v>261</v>
      </c>
      <c r="D61" s="207">
        <v>693023</v>
      </c>
    </row>
    <row r="62" spans="2:4" ht="12.75">
      <c r="B62" s="13"/>
      <c r="C62" s="31"/>
      <c r="D62" s="165"/>
    </row>
    <row r="63" spans="2:4" ht="12.75">
      <c r="B63" s="13"/>
      <c r="C63" s="36" t="s">
        <v>1</v>
      </c>
      <c r="D63" s="38">
        <f>D60</f>
        <v>693023</v>
      </c>
    </row>
    <row r="64" spans="2:4" ht="12.75">
      <c r="B64" s="14"/>
      <c r="C64" s="15"/>
      <c r="D64" s="8"/>
    </row>
    <row r="65" spans="2:9" ht="12.75">
      <c r="B65" s="304" t="s">
        <v>262</v>
      </c>
      <c r="C65" s="304"/>
      <c r="D65" s="304"/>
      <c r="E65" s="304"/>
      <c r="F65" s="304"/>
      <c r="G65" s="304"/>
      <c r="I65" s="60"/>
    </row>
    <row r="66" spans="2:9" ht="12.75">
      <c r="B66" s="12"/>
      <c r="C66" s="12"/>
      <c r="D66" s="12"/>
      <c r="I66" s="60"/>
    </row>
    <row r="67" spans="2:4" ht="33.75">
      <c r="B67" s="10" t="s">
        <v>36</v>
      </c>
      <c r="C67" s="11" t="s">
        <v>37</v>
      </c>
      <c r="D67" s="11" t="s">
        <v>38</v>
      </c>
    </row>
    <row r="68" spans="2:6" ht="12.75">
      <c r="B68" s="9">
        <v>1</v>
      </c>
      <c r="C68" s="9">
        <v>2</v>
      </c>
      <c r="D68" s="9">
        <v>4</v>
      </c>
      <c r="E68" s="306"/>
      <c r="F68" s="307"/>
    </row>
    <row r="69" spans="2:7" ht="25.5">
      <c r="B69" s="72">
        <v>1</v>
      </c>
      <c r="C69" s="27" t="s">
        <v>182</v>
      </c>
      <c r="D69" s="206">
        <v>20638</v>
      </c>
      <c r="F69" s="308"/>
      <c r="G69" s="308"/>
    </row>
    <row r="70" spans="2:7" ht="12.75">
      <c r="B70" s="72">
        <v>2</v>
      </c>
      <c r="C70" s="27" t="s">
        <v>183</v>
      </c>
      <c r="D70" s="166">
        <v>0</v>
      </c>
      <c r="F70" s="145"/>
      <c r="G70" s="145"/>
    </row>
    <row r="71" spans="2:4" ht="12.75">
      <c r="B71" s="13"/>
      <c r="C71" s="27"/>
      <c r="D71" s="39"/>
    </row>
    <row r="72" spans="2:4" ht="12.75">
      <c r="B72" s="13"/>
      <c r="C72" s="36" t="s">
        <v>1</v>
      </c>
      <c r="D72" s="38">
        <f>D69+D70</f>
        <v>20638</v>
      </c>
    </row>
    <row r="76" spans="2:4" ht="12.75">
      <c r="B76" s="14"/>
      <c r="C76" s="15"/>
      <c r="D76" s="8"/>
    </row>
    <row r="77" spans="2:4" ht="12.75">
      <c r="B77" s="305" t="s">
        <v>97</v>
      </c>
      <c r="C77" s="305"/>
      <c r="D77" s="209">
        <f>D72+D63+G54+G47+D35+D14</f>
        <v>9007467</v>
      </c>
    </row>
    <row r="78" spans="2:4" ht="12.75">
      <c r="B78" s="14"/>
      <c r="C78" s="15"/>
      <c r="D78" s="8"/>
    </row>
    <row r="79" spans="2:4" ht="12.75">
      <c r="B79" s="7" t="s">
        <v>58</v>
      </c>
      <c r="D79" s="7" t="s">
        <v>0</v>
      </c>
    </row>
    <row r="81" spans="2:4" ht="12.75">
      <c r="B81" s="7" t="s">
        <v>276</v>
      </c>
      <c r="D81" s="7" t="s">
        <v>277</v>
      </c>
    </row>
    <row r="118" ht="12.75" customHeight="1"/>
    <row r="127" ht="12.75" customHeight="1"/>
    <row r="142" spans="3:5" ht="12.75">
      <c r="C142" s="14"/>
      <c r="D142" s="15"/>
      <c r="E142" s="8"/>
    </row>
    <row r="143" spans="3:5" ht="12.75">
      <c r="C143" s="305" t="s">
        <v>97</v>
      </c>
      <c r="D143" s="305"/>
      <c r="E143" s="62" t="e">
        <f>#REF!+H122+#REF!+E129+E138</f>
        <v>#REF!</v>
      </c>
    </row>
    <row r="144" spans="3:5" ht="12.75">
      <c r="C144" s="14"/>
      <c r="D144" s="15"/>
      <c r="E144" s="8"/>
    </row>
    <row r="145" spans="3:5" ht="12.75">
      <c r="C145" s="7" t="s">
        <v>58</v>
      </c>
      <c r="E145" s="7" t="s">
        <v>0</v>
      </c>
    </row>
    <row r="147" spans="3:5" ht="12.75">
      <c r="C147" s="7" t="s">
        <v>276</v>
      </c>
      <c r="E147" s="7" t="s">
        <v>277</v>
      </c>
    </row>
  </sheetData>
  <sheetProtection/>
  <mergeCells count="31">
    <mergeCell ref="D1:G1"/>
    <mergeCell ref="D2:G2"/>
    <mergeCell ref="B7:D7"/>
    <mergeCell ref="B10:D10"/>
    <mergeCell ref="D12:E12"/>
    <mergeCell ref="D13:E13"/>
    <mergeCell ref="D14:E14"/>
    <mergeCell ref="D15:E15"/>
    <mergeCell ref="D16:E16"/>
    <mergeCell ref="D17:E17"/>
    <mergeCell ref="D18:E18"/>
    <mergeCell ref="B23:D23"/>
    <mergeCell ref="D19:E19"/>
    <mergeCell ref="D20:E20"/>
    <mergeCell ref="D38:E38"/>
    <mergeCell ref="D39:E39"/>
    <mergeCell ref="B31:G31"/>
    <mergeCell ref="D33:E33"/>
    <mergeCell ref="D34:E34"/>
    <mergeCell ref="D35:E35"/>
    <mergeCell ref="D36:E36"/>
    <mergeCell ref="D37:E37"/>
    <mergeCell ref="B41:F41"/>
    <mergeCell ref="B49:F49"/>
    <mergeCell ref="C143:D143"/>
    <mergeCell ref="B56:G56"/>
    <mergeCell ref="E59:F59"/>
    <mergeCell ref="B65:G65"/>
    <mergeCell ref="E68:F68"/>
    <mergeCell ref="F69:G69"/>
    <mergeCell ref="B77:C77"/>
  </mergeCells>
  <printOptions/>
  <pageMargins left="0.5905511811023623" right="0" top="0" bottom="0" header="0" footer="0"/>
  <pageSetup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B1:J63"/>
  <sheetViews>
    <sheetView showGridLines="0" zoomScalePageLayoutView="0" workbookViewId="0" topLeftCell="A36">
      <selection activeCell="B1" sqref="B1:G6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10.28125" style="7" bestFit="1" customWidth="1"/>
    <col min="9" max="9" width="12.28125" style="7" bestFit="1" customWidth="1"/>
    <col min="10" max="10" width="9.2812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8.5" customHeight="1">
      <c r="D3" s="152"/>
      <c r="E3" s="7" t="s">
        <v>303</v>
      </c>
    </row>
    <row r="4" ht="14.25" customHeight="1"/>
    <row r="6" ht="5.25" customHeight="1"/>
    <row r="7" spans="2:4" ht="12.75">
      <c r="B7" s="307" t="s">
        <v>34</v>
      </c>
      <c r="C7" s="307"/>
      <c r="D7" s="307"/>
    </row>
    <row r="8" spans="2:4" ht="12.75">
      <c r="B8" s="307" t="s">
        <v>310</v>
      </c>
      <c r="C8" s="307"/>
      <c r="D8" s="307"/>
    </row>
    <row r="9" ht="6.75" customHeight="1"/>
    <row r="10" spans="2:4" ht="12.75">
      <c r="B10" s="316" t="s">
        <v>168</v>
      </c>
      <c r="C10" s="316"/>
      <c r="D10" s="316"/>
    </row>
    <row r="11" ht="13.5" customHeight="1"/>
    <row r="12" spans="2:5" ht="23.25" customHeight="1">
      <c r="B12" s="10" t="s">
        <v>36</v>
      </c>
      <c r="C12" s="11" t="s">
        <v>37</v>
      </c>
      <c r="D12" s="310" t="s">
        <v>38</v>
      </c>
      <c r="E12" s="310"/>
    </row>
    <row r="13" spans="2:5" ht="12.75">
      <c r="B13" s="13">
        <v>1</v>
      </c>
      <c r="C13" s="9">
        <v>2</v>
      </c>
      <c r="D13" s="320">
        <v>3</v>
      </c>
      <c r="E13" s="320"/>
    </row>
    <row r="14" spans="2:5" ht="12.75" customHeight="1">
      <c r="B14" s="13">
        <v>1</v>
      </c>
      <c r="C14" s="9" t="s">
        <v>16</v>
      </c>
      <c r="D14" s="337">
        <f>D15</f>
        <v>5943550</v>
      </c>
      <c r="E14" s="337"/>
    </row>
    <row r="15" spans="2:5" ht="12.75" customHeight="1">
      <c r="B15" s="13"/>
      <c r="C15" s="27" t="s">
        <v>39</v>
      </c>
      <c r="D15" s="338">
        <f>D16+D17</f>
        <v>5943550</v>
      </c>
      <c r="E15" s="338"/>
    </row>
    <row r="16" spans="2:5" ht="12.75" customHeight="1">
      <c r="B16" s="75"/>
      <c r="C16" s="31" t="s">
        <v>80</v>
      </c>
      <c r="D16" s="345">
        <v>5323440</v>
      </c>
      <c r="E16" s="346"/>
    </row>
    <row r="17" spans="2:8" ht="12.75">
      <c r="B17" s="13"/>
      <c r="C17" s="76" t="s">
        <v>92</v>
      </c>
      <c r="D17" s="347">
        <v>620110</v>
      </c>
      <c r="E17" s="348"/>
      <c r="H17" s="60" t="e">
        <f>D17-#REF!-#REF!-#REF!</f>
        <v>#REF!</v>
      </c>
    </row>
    <row r="18" spans="2:5" ht="12.75" customHeight="1">
      <c r="B18" s="13"/>
      <c r="C18" s="41"/>
      <c r="D18" s="344"/>
      <c r="E18" s="344"/>
    </row>
    <row r="20" spans="2:4" ht="12.75">
      <c r="B20" s="12"/>
      <c r="C20" s="12"/>
      <c r="D20" s="12"/>
    </row>
    <row r="21" spans="2:7" ht="12.75" customHeight="1">
      <c r="B21" s="304" t="s">
        <v>170</v>
      </c>
      <c r="C21" s="304"/>
      <c r="D21" s="304"/>
      <c r="E21" s="304"/>
      <c r="F21" s="304"/>
      <c r="G21" s="304"/>
    </row>
    <row r="22" spans="2:4" ht="25.5" customHeight="1">
      <c r="B22" s="12"/>
      <c r="C22" s="12"/>
      <c r="D22" s="12"/>
    </row>
    <row r="23" spans="2:5" ht="21.75" customHeight="1">
      <c r="B23" s="10" t="s">
        <v>36</v>
      </c>
      <c r="C23" s="11" t="s">
        <v>37</v>
      </c>
      <c r="D23" s="310" t="s">
        <v>38</v>
      </c>
      <c r="E23" s="310"/>
    </row>
    <row r="24" spans="2:5" ht="12.75">
      <c r="B24" s="11">
        <v>1</v>
      </c>
      <c r="C24" s="11">
        <v>2</v>
      </c>
      <c r="D24" s="310">
        <v>3</v>
      </c>
      <c r="E24" s="310"/>
    </row>
    <row r="25" spans="2:6" ht="18" customHeight="1">
      <c r="B25" s="13">
        <v>1</v>
      </c>
      <c r="C25" s="27" t="s">
        <v>45</v>
      </c>
      <c r="D25" s="311">
        <f>D26+D29</f>
        <v>1794950</v>
      </c>
      <c r="E25" s="311"/>
      <c r="F25" s="19"/>
    </row>
    <row r="26" spans="2:10" ht="12.75" customHeight="1">
      <c r="B26" s="13"/>
      <c r="C26" s="31" t="s">
        <v>46</v>
      </c>
      <c r="D26" s="313">
        <f>D27+D28</f>
        <v>1794950</v>
      </c>
      <c r="E26" s="313"/>
      <c r="F26" s="19"/>
      <c r="I26" s="7">
        <v>491290</v>
      </c>
      <c r="J26" s="7">
        <f>I26-D26</f>
        <v>-1303660</v>
      </c>
    </row>
    <row r="27" spans="2:9" ht="12.75" customHeight="1">
      <c r="B27" s="13"/>
      <c r="C27" s="27" t="s">
        <v>80</v>
      </c>
      <c r="D27" s="321">
        <v>1607680</v>
      </c>
      <c r="E27" s="321"/>
      <c r="F27" s="19" t="s">
        <v>91</v>
      </c>
      <c r="I27" s="7">
        <f>D15*3.1/100</f>
        <v>184250.05</v>
      </c>
    </row>
    <row r="28" spans="2:9" ht="12.75" customHeight="1">
      <c r="B28" s="13"/>
      <c r="C28" s="27" t="s">
        <v>81</v>
      </c>
      <c r="D28" s="321">
        <v>187270</v>
      </c>
      <c r="E28" s="321"/>
      <c r="F28" s="19"/>
      <c r="I28" s="7">
        <f>D15*27.1/100</f>
        <v>1610702.05</v>
      </c>
    </row>
    <row r="29" spans="2:6" ht="12.75" customHeight="1">
      <c r="B29" s="13"/>
      <c r="C29" s="31"/>
      <c r="D29" s="343">
        <f>D30+D31</f>
        <v>0</v>
      </c>
      <c r="E29" s="343"/>
      <c r="F29" s="19"/>
    </row>
    <row r="30" spans="2:6" ht="12.75" customHeight="1">
      <c r="B30" s="13"/>
      <c r="C30" s="27"/>
      <c r="D30" s="320"/>
      <c r="E30" s="320"/>
      <c r="F30" s="19"/>
    </row>
    <row r="31" spans="2:5" ht="12.75" customHeight="1">
      <c r="B31" s="13"/>
      <c r="C31" s="27"/>
      <c r="D31" s="320"/>
      <c r="E31" s="320"/>
    </row>
    <row r="32" spans="2:4" ht="12.75">
      <c r="B32" s="14"/>
      <c r="C32" s="15"/>
      <c r="D32" s="8"/>
    </row>
    <row r="33" spans="2:6" ht="12.75">
      <c r="B33" s="316" t="s">
        <v>171</v>
      </c>
      <c r="C33" s="316"/>
      <c r="D33" s="316"/>
      <c r="E33" s="316"/>
      <c r="F33" s="316"/>
    </row>
    <row r="35" spans="2:7" ht="49.5" customHeight="1">
      <c r="B35" s="10" t="s">
        <v>36</v>
      </c>
      <c r="C35" s="35" t="s">
        <v>37</v>
      </c>
      <c r="D35" s="11" t="s">
        <v>67</v>
      </c>
      <c r="E35" s="20" t="s">
        <v>71</v>
      </c>
      <c r="F35" s="11" t="s">
        <v>68</v>
      </c>
      <c r="G35" s="10" t="s">
        <v>70</v>
      </c>
    </row>
    <row r="36" spans="2:7" ht="13.5" customHeight="1">
      <c r="B36" s="9">
        <v>1</v>
      </c>
      <c r="C36" s="30">
        <v>2</v>
      </c>
      <c r="D36" s="9">
        <v>3</v>
      </c>
      <c r="E36" s="20"/>
      <c r="F36" s="32">
        <v>4</v>
      </c>
      <c r="G36" s="32">
        <v>5</v>
      </c>
    </row>
    <row r="37" spans="2:8" ht="22.5">
      <c r="B37" s="69">
        <v>1</v>
      </c>
      <c r="C37" s="70" t="s">
        <v>52</v>
      </c>
      <c r="D37" s="71">
        <v>2280</v>
      </c>
      <c r="E37" s="32">
        <v>104.6</v>
      </c>
      <c r="F37" s="71">
        <v>12</v>
      </c>
      <c r="G37" s="90">
        <f>'[1]221 интернет субвенция шк'!$E$10</f>
        <v>35146</v>
      </c>
      <c r="H37" s="60"/>
    </row>
    <row r="38" spans="2:7" ht="12.75">
      <c r="B38" s="21"/>
      <c r="C38" s="42" t="s">
        <v>1</v>
      </c>
      <c r="D38" s="33"/>
      <c r="E38" s="20"/>
      <c r="F38" s="32"/>
      <c r="G38" s="92">
        <f>G37</f>
        <v>35146</v>
      </c>
    </row>
    <row r="39" spans="2:4" ht="12.75">
      <c r="B39" s="14"/>
      <c r="C39" s="15"/>
      <c r="D39" s="8"/>
    </row>
    <row r="40" spans="2:4" ht="27.75" customHeight="1">
      <c r="B40" s="14"/>
      <c r="C40" s="15"/>
      <c r="D40" s="8"/>
    </row>
    <row r="41" spans="2:7" ht="12.75">
      <c r="B41" s="336" t="s">
        <v>198</v>
      </c>
      <c r="C41" s="336"/>
      <c r="D41" s="336"/>
      <c r="E41" s="336"/>
      <c r="F41" s="336"/>
      <c r="G41" s="336"/>
    </row>
    <row r="42" spans="2:4" ht="40.5" customHeight="1">
      <c r="B42" s="14"/>
      <c r="C42" s="15"/>
      <c r="D42" s="8"/>
    </row>
    <row r="43" spans="2:7" ht="56.25">
      <c r="B43" s="10" t="s">
        <v>36</v>
      </c>
      <c r="C43" s="35" t="s">
        <v>37</v>
      </c>
      <c r="D43" s="10" t="s">
        <v>42</v>
      </c>
      <c r="E43" s="10" t="s">
        <v>43</v>
      </c>
      <c r="F43" s="10" t="s">
        <v>44</v>
      </c>
      <c r="G43" s="11" t="s">
        <v>69</v>
      </c>
    </row>
    <row r="44" spans="2:9" ht="24.75" customHeight="1">
      <c r="B44" s="9">
        <v>1</v>
      </c>
      <c r="C44" s="30">
        <v>2</v>
      </c>
      <c r="D44" s="9">
        <v>3</v>
      </c>
      <c r="E44" s="32">
        <v>4</v>
      </c>
      <c r="F44" s="11">
        <v>5</v>
      </c>
      <c r="G44" s="32">
        <v>6</v>
      </c>
      <c r="I44" s="60"/>
    </row>
    <row r="45" spans="2:7" ht="25.5">
      <c r="B45" s="13">
        <v>1</v>
      </c>
      <c r="C45" s="27" t="s">
        <v>139</v>
      </c>
      <c r="D45" s="9">
        <v>1</v>
      </c>
      <c r="E45" s="20">
        <v>12</v>
      </c>
      <c r="F45" s="10">
        <v>50</v>
      </c>
      <c r="G45" s="205">
        <v>1200</v>
      </c>
    </row>
    <row r="46" spans="2:7" ht="12.75" customHeight="1">
      <c r="B46" s="13">
        <v>1</v>
      </c>
      <c r="C46" s="27" t="s">
        <v>140</v>
      </c>
      <c r="D46" s="9">
        <v>0</v>
      </c>
      <c r="E46" s="20">
        <v>12</v>
      </c>
      <c r="F46" s="10">
        <v>50</v>
      </c>
      <c r="G46" s="148">
        <f>D46*E46*F46</f>
        <v>0</v>
      </c>
    </row>
    <row r="47" spans="2:7" ht="12.75">
      <c r="B47" s="13"/>
      <c r="C47" s="36" t="s">
        <v>1</v>
      </c>
      <c r="D47" s="24"/>
      <c r="E47" s="20"/>
      <c r="F47" s="10"/>
      <c r="G47" s="58">
        <f>G46+G45</f>
        <v>1200</v>
      </c>
    </row>
    <row r="48" spans="2:4" ht="12.75">
      <c r="B48" s="14"/>
      <c r="C48" s="15"/>
      <c r="D48" s="8"/>
    </row>
    <row r="49" spans="2:7" ht="12.75">
      <c r="B49" s="304" t="s">
        <v>199</v>
      </c>
      <c r="C49" s="304"/>
      <c r="D49" s="304"/>
      <c r="E49" s="304"/>
      <c r="F49" s="304"/>
      <c r="G49" s="304"/>
    </row>
    <row r="50" spans="2:9" ht="12.75" customHeight="1">
      <c r="B50" s="12"/>
      <c r="C50" s="12"/>
      <c r="D50" s="12"/>
      <c r="I50" s="60">
        <f>6481380-D50</f>
        <v>6481380</v>
      </c>
    </row>
    <row r="51" spans="2:4" ht="33.75">
      <c r="B51" s="10" t="s">
        <v>36</v>
      </c>
      <c r="C51" s="11" t="s">
        <v>37</v>
      </c>
      <c r="D51" s="11" t="s">
        <v>38</v>
      </c>
    </row>
    <row r="52" spans="2:6" ht="12.75">
      <c r="B52" s="9">
        <v>1</v>
      </c>
      <c r="C52" s="9">
        <v>2</v>
      </c>
      <c r="D52" s="9">
        <v>4</v>
      </c>
      <c r="E52" s="306"/>
      <c r="F52" s="307"/>
    </row>
    <row r="53" spans="2:7" ht="12.75">
      <c r="B53" s="72">
        <v>1</v>
      </c>
      <c r="C53" s="27" t="s">
        <v>200</v>
      </c>
      <c r="D53" s="206">
        <f>'[1]221 интернет субвенция шк'!$F$10</f>
        <v>23741</v>
      </c>
      <c r="F53" s="308"/>
      <c r="G53" s="308"/>
    </row>
    <row r="54" spans="2:4" ht="12.75">
      <c r="B54" s="13"/>
      <c r="C54" s="27"/>
      <c r="D54" s="39"/>
    </row>
    <row r="55" spans="2:4" ht="12.75">
      <c r="B55" s="13"/>
      <c r="C55" s="36" t="s">
        <v>1</v>
      </c>
      <c r="D55" s="38">
        <f>D53</f>
        <v>23741</v>
      </c>
    </row>
    <row r="56" spans="2:4" ht="12.75">
      <c r="B56" s="14"/>
      <c r="C56" s="15"/>
      <c r="D56" s="8"/>
    </row>
    <row r="57" spans="2:4" ht="12.75">
      <c r="B57" s="14"/>
      <c r="C57" s="15"/>
      <c r="D57" s="8"/>
    </row>
    <row r="58" spans="2:4" ht="12.75">
      <c r="B58" s="14"/>
      <c r="C58" s="15"/>
      <c r="D58" s="8"/>
    </row>
    <row r="59" spans="2:4" ht="12.75">
      <c r="B59" s="305" t="s">
        <v>137</v>
      </c>
      <c r="C59" s="305"/>
      <c r="D59" s="62">
        <f>D55+G47++G38+D25+D14</f>
        <v>7798587</v>
      </c>
    </row>
    <row r="60" spans="2:4" ht="12.75">
      <c r="B60" s="14"/>
      <c r="C60" s="15"/>
      <c r="D60" s="8"/>
    </row>
    <row r="61" spans="2:4" ht="12.75">
      <c r="B61" s="7" t="s">
        <v>58</v>
      </c>
      <c r="D61" s="7" t="s">
        <v>0</v>
      </c>
    </row>
    <row r="63" spans="2:4" ht="12.75">
      <c r="B63" s="7" t="s">
        <v>276</v>
      </c>
      <c r="D63" s="7" t="s">
        <v>277</v>
      </c>
    </row>
  </sheetData>
  <sheetProtection/>
  <mergeCells count="28">
    <mergeCell ref="B33:F33"/>
    <mergeCell ref="B49:G49"/>
    <mergeCell ref="D23:E23"/>
    <mergeCell ref="D24:E24"/>
    <mergeCell ref="D25:E25"/>
    <mergeCell ref="D26:E26"/>
    <mergeCell ref="B41:G41"/>
    <mergeCell ref="D27:E27"/>
    <mergeCell ref="D28:E28"/>
    <mergeCell ref="D29:E29"/>
    <mergeCell ref="D30:E30"/>
    <mergeCell ref="D31:E31"/>
    <mergeCell ref="D14:E14"/>
    <mergeCell ref="D15:E15"/>
    <mergeCell ref="D16:E16"/>
    <mergeCell ref="D17:E17"/>
    <mergeCell ref="D18:E18"/>
    <mergeCell ref="B21:G21"/>
    <mergeCell ref="E52:F52"/>
    <mergeCell ref="F53:G53"/>
    <mergeCell ref="B59:C59"/>
    <mergeCell ref="D1:G1"/>
    <mergeCell ref="D2:G2"/>
    <mergeCell ref="B7:D7"/>
    <mergeCell ref="B8:D8"/>
    <mergeCell ref="B10:D10"/>
    <mergeCell ref="D12:E12"/>
    <mergeCell ref="D13:E13"/>
  </mergeCells>
  <printOptions/>
  <pageMargins left="0.5905511811023623" right="0" top="0.5905511811023623" bottom="0.5905511811023623" header="0" footer="0"/>
  <pageSetup horizontalDpi="600" verticalDpi="600" orientation="portrait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3"/>
  </sheetPr>
  <dimension ref="B1:I64"/>
  <sheetViews>
    <sheetView showGridLines="0" zoomScalePageLayoutView="0" workbookViewId="0" topLeftCell="A40">
      <selection activeCell="B1" sqref="B1:G6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140625" style="7" customWidth="1"/>
    <col min="9" max="9" width="11.7109375" style="7" bestFit="1" customWidth="1"/>
    <col min="10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8.5" customHeight="1">
      <c r="D3" s="152"/>
      <c r="E3" s="7" t="s">
        <v>303</v>
      </c>
    </row>
    <row r="4" ht="14.25" customHeight="1"/>
    <row r="6" ht="5.25" customHeight="1"/>
    <row r="7" spans="2:4" ht="12.75">
      <c r="B7" s="307" t="s">
        <v>34</v>
      </c>
      <c r="C7" s="307"/>
      <c r="D7" s="307"/>
    </row>
    <row r="8" spans="2:4" ht="12.75">
      <c r="B8" s="307" t="s">
        <v>309</v>
      </c>
      <c r="C8" s="307"/>
      <c r="D8" s="307"/>
    </row>
    <row r="9" ht="6.75" customHeight="1"/>
    <row r="10" spans="2:4" ht="12.75">
      <c r="B10" s="316" t="s">
        <v>168</v>
      </c>
      <c r="C10" s="316"/>
      <c r="D10" s="316"/>
    </row>
    <row r="11" ht="13.5" customHeight="1"/>
    <row r="12" spans="2:5" ht="23.25" customHeight="1">
      <c r="B12" s="10" t="s">
        <v>36</v>
      </c>
      <c r="C12" s="11" t="s">
        <v>37</v>
      </c>
      <c r="D12" s="310" t="s">
        <v>38</v>
      </c>
      <c r="E12" s="310"/>
    </row>
    <row r="13" spans="2:5" ht="12.75">
      <c r="B13" s="13">
        <v>1</v>
      </c>
      <c r="C13" s="9">
        <v>2</v>
      </c>
      <c r="D13" s="320">
        <v>3</v>
      </c>
      <c r="E13" s="320"/>
    </row>
    <row r="14" spans="2:5" ht="12.75" customHeight="1">
      <c r="B14" s="13">
        <v>1</v>
      </c>
      <c r="C14" s="9" t="s">
        <v>16</v>
      </c>
      <c r="D14" s="337">
        <f>D15</f>
        <v>6317780</v>
      </c>
      <c r="E14" s="337"/>
    </row>
    <row r="15" spans="2:5" ht="12.75" customHeight="1">
      <c r="B15" s="13"/>
      <c r="C15" s="27" t="s">
        <v>39</v>
      </c>
      <c r="D15" s="338">
        <f>D16+D17</f>
        <v>6317780</v>
      </c>
      <c r="E15" s="338"/>
    </row>
    <row r="16" spans="2:5" ht="12.75" customHeight="1">
      <c r="B16" s="75"/>
      <c r="C16" s="31" t="s">
        <v>80</v>
      </c>
      <c r="D16" s="339">
        <v>5323440</v>
      </c>
      <c r="E16" s="340"/>
    </row>
    <row r="17" spans="2:8" ht="12.75">
      <c r="B17" s="13"/>
      <c r="C17" s="76" t="s">
        <v>92</v>
      </c>
      <c r="D17" s="341">
        <v>994340</v>
      </c>
      <c r="E17" s="342"/>
      <c r="H17" s="60"/>
    </row>
    <row r="18" spans="2:5" ht="12.75" customHeight="1">
      <c r="B18" s="13"/>
      <c r="C18" s="41"/>
      <c r="D18" s="344"/>
      <c r="E18" s="344"/>
    </row>
    <row r="20" spans="2:4" ht="12.75">
      <c r="B20" s="12"/>
      <c r="C20" s="12"/>
      <c r="D20" s="12"/>
    </row>
    <row r="21" spans="2:7" ht="12.75" customHeight="1">
      <c r="B21" s="304" t="s">
        <v>234</v>
      </c>
      <c r="C21" s="304"/>
      <c r="D21" s="304"/>
      <c r="E21" s="304"/>
      <c r="F21" s="304"/>
      <c r="G21" s="304"/>
    </row>
    <row r="22" spans="2:4" ht="25.5" customHeight="1">
      <c r="B22" s="12"/>
      <c r="C22" s="12"/>
      <c r="D22" s="12"/>
    </row>
    <row r="23" spans="2:5" ht="21.75" customHeight="1">
      <c r="B23" s="10" t="s">
        <v>36</v>
      </c>
      <c r="C23" s="11" t="s">
        <v>37</v>
      </c>
      <c r="D23" s="310" t="s">
        <v>38</v>
      </c>
      <c r="E23" s="310"/>
    </row>
    <row r="24" spans="2:5" ht="12.75">
      <c r="B24" s="11">
        <v>1</v>
      </c>
      <c r="C24" s="11">
        <v>2</v>
      </c>
      <c r="D24" s="310">
        <v>3</v>
      </c>
      <c r="E24" s="310"/>
    </row>
    <row r="25" spans="2:6" ht="18" customHeight="1">
      <c r="B25" s="13">
        <v>1</v>
      </c>
      <c r="C25" s="27" t="s">
        <v>45</v>
      </c>
      <c r="D25" s="311">
        <f>D26+D29</f>
        <v>1907970</v>
      </c>
      <c r="E25" s="311"/>
      <c r="F25" s="19"/>
    </row>
    <row r="26" spans="2:6" ht="12.75" customHeight="1">
      <c r="B26" s="13"/>
      <c r="C26" s="31" t="s">
        <v>46</v>
      </c>
      <c r="D26" s="313">
        <f>D27+D28</f>
        <v>1907970</v>
      </c>
      <c r="E26" s="313"/>
      <c r="F26" s="19"/>
    </row>
    <row r="27" spans="2:6" ht="12.75" customHeight="1">
      <c r="B27" s="13"/>
      <c r="C27" s="27" t="s">
        <v>80</v>
      </c>
      <c r="D27" s="325">
        <v>1607680</v>
      </c>
      <c r="E27" s="325"/>
      <c r="F27" s="19" t="s">
        <v>91</v>
      </c>
    </row>
    <row r="28" spans="2:6" ht="12.75" customHeight="1">
      <c r="B28" s="13"/>
      <c r="C28" s="27" t="s">
        <v>81</v>
      </c>
      <c r="D28" s="325">
        <v>300290</v>
      </c>
      <c r="E28" s="325"/>
      <c r="F28" s="19"/>
    </row>
    <row r="29" spans="2:6" ht="12.75" customHeight="1">
      <c r="B29" s="13"/>
      <c r="C29" s="31"/>
      <c r="D29" s="343">
        <f>D30+D31</f>
        <v>0</v>
      </c>
      <c r="E29" s="343"/>
      <c r="F29" s="19"/>
    </row>
    <row r="30" spans="2:6" ht="12.75" customHeight="1">
      <c r="B30" s="13"/>
      <c r="C30" s="27"/>
      <c r="D30" s="320"/>
      <c r="E30" s="320"/>
      <c r="F30" s="19"/>
    </row>
    <row r="31" spans="2:5" ht="12.75" customHeight="1">
      <c r="B31" s="13"/>
      <c r="C31" s="27"/>
      <c r="D31" s="320"/>
      <c r="E31" s="320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6" ht="12.75">
      <c r="B34" s="316" t="s">
        <v>171</v>
      </c>
      <c r="C34" s="316"/>
      <c r="D34" s="316"/>
      <c r="E34" s="316"/>
      <c r="F34" s="316"/>
    </row>
    <row r="36" spans="2:7" ht="49.5" customHeight="1">
      <c r="B36" s="10" t="s">
        <v>36</v>
      </c>
      <c r="C36" s="35" t="s">
        <v>37</v>
      </c>
      <c r="D36" s="11" t="s">
        <v>67</v>
      </c>
      <c r="E36" s="20" t="s">
        <v>71</v>
      </c>
      <c r="F36" s="11" t="s">
        <v>68</v>
      </c>
      <c r="G36" s="10" t="s">
        <v>70</v>
      </c>
    </row>
    <row r="37" spans="2:7" ht="13.5" customHeight="1">
      <c r="B37" s="9">
        <v>1</v>
      </c>
      <c r="C37" s="30">
        <v>2</v>
      </c>
      <c r="D37" s="9">
        <v>3</v>
      </c>
      <c r="E37" s="20"/>
      <c r="F37" s="32">
        <v>4</v>
      </c>
      <c r="G37" s="32">
        <v>5</v>
      </c>
    </row>
    <row r="38" spans="2:8" ht="22.5">
      <c r="B38" s="69">
        <v>1</v>
      </c>
      <c r="C38" s="70" t="s">
        <v>52</v>
      </c>
      <c r="D38" s="71">
        <v>2280</v>
      </c>
      <c r="E38" s="32">
        <v>104.6</v>
      </c>
      <c r="F38" s="71">
        <v>12</v>
      </c>
      <c r="G38" s="217">
        <f>'[1]221 интернет субвенция шк'!$E$10</f>
        <v>35146</v>
      </c>
      <c r="H38" s="60"/>
    </row>
    <row r="39" spans="2:7" ht="12.75">
      <c r="B39" s="21"/>
      <c r="C39" s="42" t="s">
        <v>1</v>
      </c>
      <c r="D39" s="33"/>
      <c r="E39" s="20"/>
      <c r="F39" s="32"/>
      <c r="G39" s="92">
        <f>G38</f>
        <v>35146</v>
      </c>
    </row>
    <row r="40" spans="2:4" ht="12.75">
      <c r="B40" s="14"/>
      <c r="C40" s="15"/>
      <c r="D40" s="8"/>
    </row>
    <row r="41" spans="2:4" ht="27.75" customHeight="1">
      <c r="B41" s="14"/>
      <c r="C41" s="15"/>
      <c r="D41" s="8"/>
    </row>
    <row r="42" spans="2:7" ht="12.75">
      <c r="B42" s="336" t="s">
        <v>198</v>
      </c>
      <c r="C42" s="336"/>
      <c r="D42" s="336"/>
      <c r="E42" s="336"/>
      <c r="F42" s="336"/>
      <c r="G42" s="336"/>
    </row>
    <row r="43" spans="2:4" ht="40.5" customHeight="1">
      <c r="B43" s="14"/>
      <c r="C43" s="15"/>
      <c r="D43" s="8"/>
    </row>
    <row r="44" spans="2:7" ht="56.25">
      <c r="B44" s="10" t="s">
        <v>36</v>
      </c>
      <c r="C44" s="35" t="s">
        <v>37</v>
      </c>
      <c r="D44" s="10" t="s">
        <v>42</v>
      </c>
      <c r="E44" s="10" t="s">
        <v>43</v>
      </c>
      <c r="F44" s="10" t="s">
        <v>44</v>
      </c>
      <c r="G44" s="11" t="s">
        <v>69</v>
      </c>
    </row>
    <row r="45" spans="2:9" ht="24.75" customHeight="1">
      <c r="B45" s="9">
        <v>1</v>
      </c>
      <c r="C45" s="30">
        <v>2</v>
      </c>
      <c r="D45" s="9">
        <v>3</v>
      </c>
      <c r="E45" s="32">
        <v>4</v>
      </c>
      <c r="F45" s="11">
        <v>5</v>
      </c>
      <c r="G45" s="32">
        <v>6</v>
      </c>
      <c r="I45" s="60"/>
    </row>
    <row r="46" spans="2:7" ht="25.5">
      <c r="B46" s="13">
        <v>1</v>
      </c>
      <c r="C46" s="27" t="s">
        <v>139</v>
      </c>
      <c r="D46" s="9">
        <v>1</v>
      </c>
      <c r="E46" s="20">
        <v>12</v>
      </c>
      <c r="F46" s="10">
        <v>50</v>
      </c>
      <c r="G46" s="205">
        <v>1200</v>
      </c>
    </row>
    <row r="47" spans="2:7" ht="12.75" customHeight="1">
      <c r="B47" s="13">
        <v>1</v>
      </c>
      <c r="C47" s="27" t="s">
        <v>140</v>
      </c>
      <c r="D47" s="9">
        <v>0</v>
      </c>
      <c r="E47" s="20">
        <v>12</v>
      </c>
      <c r="F47" s="10">
        <v>50</v>
      </c>
      <c r="G47" s="148">
        <f>D47*E47*F47</f>
        <v>0</v>
      </c>
    </row>
    <row r="48" spans="2:7" ht="12.75">
      <c r="B48" s="13"/>
      <c r="C48" s="36" t="s">
        <v>1</v>
      </c>
      <c r="D48" s="24"/>
      <c r="E48" s="20"/>
      <c r="F48" s="10"/>
      <c r="G48" s="58">
        <f>G47+G46</f>
        <v>1200</v>
      </c>
    </row>
    <row r="49" spans="2:4" ht="12.75">
      <c r="B49" s="14"/>
      <c r="C49" s="15"/>
      <c r="D49" s="8"/>
    </row>
    <row r="50" spans="2:7" ht="12.75">
      <c r="B50" s="304" t="s">
        <v>199</v>
      </c>
      <c r="C50" s="304"/>
      <c r="D50" s="304"/>
      <c r="E50" s="304"/>
      <c r="F50" s="304"/>
      <c r="G50" s="304"/>
    </row>
    <row r="51" spans="2:4" ht="12.75" customHeight="1">
      <c r="B51" s="12"/>
      <c r="C51" s="12"/>
      <c r="D51" s="12"/>
    </row>
    <row r="52" spans="2:4" ht="33.75">
      <c r="B52" s="10" t="s">
        <v>36</v>
      </c>
      <c r="C52" s="11" t="s">
        <v>37</v>
      </c>
      <c r="D52" s="11" t="s">
        <v>38</v>
      </c>
    </row>
    <row r="53" spans="2:6" ht="12.75">
      <c r="B53" s="9">
        <v>1</v>
      </c>
      <c r="C53" s="9">
        <v>2</v>
      </c>
      <c r="D53" s="9">
        <v>4</v>
      </c>
      <c r="E53" s="306"/>
      <c r="F53" s="307"/>
    </row>
    <row r="54" spans="2:7" ht="12.75">
      <c r="B54" s="72">
        <v>1</v>
      </c>
      <c r="C54" s="27" t="s">
        <v>200</v>
      </c>
      <c r="D54" s="206">
        <f>'[1]221 интернет субвенция шк'!$F$10</f>
        <v>23741</v>
      </c>
      <c r="F54" s="308"/>
      <c r="G54" s="308"/>
    </row>
    <row r="55" spans="2:4" ht="12.75">
      <c r="B55" s="13"/>
      <c r="C55" s="27"/>
      <c r="D55" s="39"/>
    </row>
    <row r="56" spans="2:4" ht="12.75">
      <c r="B56" s="13"/>
      <c r="C56" s="36" t="s">
        <v>1</v>
      </c>
      <c r="D56" s="38">
        <f>D54</f>
        <v>23741</v>
      </c>
    </row>
    <row r="57" spans="2:4" ht="12.75">
      <c r="B57" s="14"/>
      <c r="C57" s="15"/>
      <c r="D57" s="8"/>
    </row>
    <row r="58" spans="2:4" ht="12.75">
      <c r="B58" s="14"/>
      <c r="C58" s="15"/>
      <c r="D58" s="8"/>
    </row>
    <row r="59" spans="2:4" ht="12.75">
      <c r="B59" s="14"/>
      <c r="C59" s="15"/>
      <c r="D59" s="8"/>
    </row>
    <row r="60" spans="2:4" ht="12.75">
      <c r="B60" s="305" t="s">
        <v>153</v>
      </c>
      <c r="C60" s="305"/>
      <c r="D60" s="62">
        <f>D56+G48+G39+D25+D14</f>
        <v>8285837</v>
      </c>
    </row>
    <row r="61" spans="2:4" ht="12.75">
      <c r="B61" s="14"/>
      <c r="C61" s="15"/>
      <c r="D61" s="8"/>
    </row>
    <row r="62" spans="2:4" ht="12.75">
      <c r="B62" s="7" t="s">
        <v>58</v>
      </c>
      <c r="D62" s="7" t="s">
        <v>0</v>
      </c>
    </row>
    <row r="64" spans="2:4" ht="12.75">
      <c r="B64" s="7" t="s">
        <v>276</v>
      </c>
      <c r="D64" s="7" t="s">
        <v>277</v>
      </c>
    </row>
  </sheetData>
  <sheetProtection/>
  <mergeCells count="28">
    <mergeCell ref="D27:E27"/>
    <mergeCell ref="D28:E28"/>
    <mergeCell ref="D29:E29"/>
    <mergeCell ref="D30:E30"/>
    <mergeCell ref="D31:E31"/>
    <mergeCell ref="B34:F34"/>
    <mergeCell ref="D26:E26"/>
    <mergeCell ref="D13:E13"/>
    <mergeCell ref="D14:E14"/>
    <mergeCell ref="D15:E15"/>
    <mergeCell ref="D16:E16"/>
    <mergeCell ref="D17:E17"/>
    <mergeCell ref="D1:G1"/>
    <mergeCell ref="D2:G2"/>
    <mergeCell ref="B7:D7"/>
    <mergeCell ref="B8:D8"/>
    <mergeCell ref="B10:D10"/>
    <mergeCell ref="D12:E12"/>
    <mergeCell ref="B42:G42"/>
    <mergeCell ref="B50:G50"/>
    <mergeCell ref="E53:F53"/>
    <mergeCell ref="F54:G54"/>
    <mergeCell ref="B60:C60"/>
    <mergeCell ref="D18:E18"/>
    <mergeCell ref="B21:G21"/>
    <mergeCell ref="D23:E23"/>
    <mergeCell ref="D24:E24"/>
    <mergeCell ref="D25:E25"/>
  </mergeCells>
  <printOptions/>
  <pageMargins left="0.5905511811023623" right="0" top="0.5905511811023623" bottom="0.5905511811023623" header="0" footer="0"/>
  <pageSetup horizontalDpi="600" verticalDpi="600" orientation="portrait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35"/>
  <sheetViews>
    <sheetView showGridLines="0" zoomScalePageLayoutView="0" workbookViewId="0" topLeftCell="A1">
      <selection activeCell="G25" sqref="G25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4" ht="12.75">
      <c r="B7" s="307" t="s">
        <v>34</v>
      </c>
      <c r="C7" s="307"/>
      <c r="D7" s="307"/>
    </row>
    <row r="8" spans="2:4" ht="20.25" customHeight="1">
      <c r="B8" s="19" t="s">
        <v>308</v>
      </c>
      <c r="C8" s="19"/>
      <c r="D8" s="19"/>
    </row>
    <row r="10" spans="2:6" ht="12.75" customHeight="1" hidden="1">
      <c r="B10" s="13"/>
      <c r="C10" s="27" t="s">
        <v>47</v>
      </c>
      <c r="D10" s="320">
        <v>24905</v>
      </c>
      <c r="E10" s="320"/>
      <c r="F10" s="19"/>
    </row>
    <row r="11" spans="2:5" ht="12.75" customHeight="1" hidden="1">
      <c r="B11" s="13"/>
      <c r="C11" s="27" t="s">
        <v>48</v>
      </c>
      <c r="D11" s="320">
        <v>217722</v>
      </c>
      <c r="E11" s="32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04" t="s">
        <v>185</v>
      </c>
      <c r="C15" s="304"/>
      <c r="D15" s="304"/>
      <c r="E15" s="304"/>
      <c r="F15" s="304"/>
      <c r="G15" s="30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190</v>
      </c>
      <c r="F17" s="11" t="s">
        <v>191</v>
      </c>
      <c r="G17" s="11" t="s">
        <v>192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33" customHeight="1">
      <c r="B19" s="72">
        <v>1</v>
      </c>
      <c r="C19" s="73" t="s">
        <v>229</v>
      </c>
      <c r="D19" s="74">
        <f>D20+D21</f>
        <v>96808</v>
      </c>
      <c r="E19" s="32"/>
      <c r="F19" s="32"/>
      <c r="G19" s="32"/>
      <c r="H19" s="60"/>
    </row>
    <row r="20" spans="2:10" ht="12.75" customHeight="1">
      <c r="B20" s="72"/>
      <c r="C20" s="31" t="s">
        <v>194</v>
      </c>
      <c r="D20" s="207">
        <v>92218</v>
      </c>
      <c r="E20" s="32"/>
      <c r="F20" s="32"/>
      <c r="G20" s="32"/>
      <c r="H20" s="60"/>
      <c r="J20" s="7" t="e">
        <f>225972/F20/E20</f>
        <v>#DIV/0!</v>
      </c>
    </row>
    <row r="21" spans="2:8" ht="26.25" customHeight="1">
      <c r="B21" s="72"/>
      <c r="C21" s="31" t="s">
        <v>195</v>
      </c>
      <c r="D21" s="207">
        <v>4590</v>
      </c>
      <c r="E21" s="32"/>
      <c r="F21" s="32"/>
      <c r="G21" s="32"/>
      <c r="H21" s="60"/>
    </row>
    <row r="22" spans="2:10" ht="12.75" customHeight="1">
      <c r="B22" s="13"/>
      <c r="C22" s="36" t="s">
        <v>1</v>
      </c>
      <c r="D22" s="38">
        <f>D19</f>
        <v>96808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05" t="s">
        <v>97</v>
      </c>
      <c r="C27" s="305"/>
      <c r="D27" s="62">
        <f>D19</f>
        <v>96808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276</v>
      </c>
      <c r="D31" s="7" t="s">
        <v>277</v>
      </c>
    </row>
    <row r="34" ht="12.75">
      <c r="I34" s="60"/>
    </row>
    <row r="35" ht="12.75">
      <c r="I35" s="60"/>
    </row>
  </sheetData>
  <sheetProtection/>
  <mergeCells count="7">
    <mergeCell ref="B27:C27"/>
    <mergeCell ref="D1:G1"/>
    <mergeCell ref="D2:G2"/>
    <mergeCell ref="B7:D7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35"/>
  <sheetViews>
    <sheetView showGridLines="0" zoomScalePageLayoutView="0" workbookViewId="0" topLeftCell="A1">
      <selection activeCell="D25" sqref="D25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7" ht="12.75">
      <c r="B7" s="307" t="s">
        <v>34</v>
      </c>
      <c r="C7" s="307"/>
      <c r="D7" s="307"/>
      <c r="E7" s="307"/>
      <c r="F7" s="307"/>
      <c r="G7" s="307"/>
    </row>
    <row r="8" spans="2:7" ht="20.25" customHeight="1">
      <c r="B8" s="307" t="s">
        <v>310</v>
      </c>
      <c r="C8" s="307"/>
      <c r="D8" s="307"/>
      <c r="E8" s="307"/>
      <c r="F8" s="307"/>
      <c r="G8" s="307"/>
    </row>
    <row r="10" spans="2:6" ht="12.75" customHeight="1" hidden="1">
      <c r="B10" s="13"/>
      <c r="C10" s="27" t="s">
        <v>47</v>
      </c>
      <c r="D10" s="320">
        <v>24905</v>
      </c>
      <c r="E10" s="320"/>
      <c r="F10" s="19"/>
    </row>
    <row r="11" spans="2:5" ht="12.75" customHeight="1" hidden="1">
      <c r="B11" s="13"/>
      <c r="C11" s="27" t="s">
        <v>48</v>
      </c>
      <c r="D11" s="320">
        <v>217722</v>
      </c>
      <c r="E11" s="32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04" t="s">
        <v>185</v>
      </c>
      <c r="C15" s="304"/>
      <c r="D15" s="304"/>
      <c r="E15" s="304"/>
      <c r="F15" s="304"/>
      <c r="G15" s="30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190</v>
      </c>
      <c r="F17" s="11" t="s">
        <v>191</v>
      </c>
      <c r="G17" s="11" t="s">
        <v>192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33" customHeight="1">
      <c r="B19" s="72">
        <v>1</v>
      </c>
      <c r="C19" s="73" t="s">
        <v>229</v>
      </c>
      <c r="D19" s="74">
        <f>D20+D21</f>
        <v>86060</v>
      </c>
      <c r="E19" s="32"/>
      <c r="F19" s="32"/>
      <c r="G19" s="32"/>
      <c r="H19" s="60"/>
    </row>
    <row r="20" spans="2:10" ht="12.75" customHeight="1">
      <c r="B20" s="72"/>
      <c r="C20" s="31" t="s">
        <v>194</v>
      </c>
      <c r="D20" s="207">
        <v>81470</v>
      </c>
      <c r="E20" s="32"/>
      <c r="F20" s="32"/>
      <c r="G20" s="32"/>
      <c r="H20" s="60"/>
      <c r="J20" s="7" t="e">
        <f>225972/F20/E20</f>
        <v>#DIV/0!</v>
      </c>
    </row>
    <row r="21" spans="2:8" ht="26.25" customHeight="1">
      <c r="B21" s="72"/>
      <c r="C21" s="31" t="s">
        <v>195</v>
      </c>
      <c r="D21" s="207">
        <v>4590</v>
      </c>
      <c r="E21" s="32"/>
      <c r="F21" s="32"/>
      <c r="G21" s="32"/>
      <c r="H21" s="60"/>
    </row>
    <row r="22" spans="2:10" ht="12.75" customHeight="1">
      <c r="B22" s="13"/>
      <c r="C22" s="36" t="s">
        <v>1</v>
      </c>
      <c r="D22" s="38">
        <f>D19</f>
        <v>86060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05" t="s">
        <v>137</v>
      </c>
      <c r="C27" s="305"/>
      <c r="D27" s="62">
        <f>D19</f>
        <v>86060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276</v>
      </c>
      <c r="D31" s="7" t="s">
        <v>277</v>
      </c>
    </row>
    <row r="34" ht="12.75">
      <c r="I34" s="60"/>
    </row>
    <row r="35" ht="12.75">
      <c r="I35" s="60"/>
    </row>
  </sheetData>
  <sheetProtection/>
  <mergeCells count="8">
    <mergeCell ref="B27:C27"/>
    <mergeCell ref="D1:G1"/>
    <mergeCell ref="D2:G2"/>
    <mergeCell ref="D10:E10"/>
    <mergeCell ref="D11:E11"/>
    <mergeCell ref="B15:G15"/>
    <mergeCell ref="B7:G7"/>
    <mergeCell ref="B8:G8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33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7" ht="12.75">
      <c r="B7" s="307" t="s">
        <v>34</v>
      </c>
      <c r="C7" s="307"/>
      <c r="D7" s="307"/>
      <c r="E7" s="307"/>
      <c r="F7" s="307"/>
      <c r="G7" s="307"/>
    </row>
    <row r="8" spans="2:7" ht="20.25" customHeight="1">
      <c r="B8" s="307" t="s">
        <v>309</v>
      </c>
      <c r="C8" s="307"/>
      <c r="D8" s="307"/>
      <c r="E8" s="307"/>
      <c r="F8" s="307"/>
      <c r="G8" s="307"/>
    </row>
    <row r="10" spans="2:6" ht="12.75" customHeight="1" hidden="1">
      <c r="B10" s="13"/>
      <c r="C10" s="27" t="s">
        <v>47</v>
      </c>
      <c r="D10" s="320">
        <v>24905</v>
      </c>
      <c r="E10" s="320"/>
      <c r="F10" s="19"/>
    </row>
    <row r="11" spans="2:5" ht="12.75" customHeight="1" hidden="1">
      <c r="B11" s="13"/>
      <c r="C11" s="27" t="s">
        <v>48</v>
      </c>
      <c r="D11" s="320">
        <v>217722</v>
      </c>
      <c r="E11" s="320"/>
    </row>
    <row r="12" spans="2:4" ht="12.75">
      <c r="B12" s="14"/>
      <c r="C12" s="15"/>
      <c r="D12" s="8"/>
    </row>
    <row r="13" spans="2:7" ht="12.75" customHeight="1">
      <c r="B13" s="304" t="s">
        <v>185</v>
      </c>
      <c r="C13" s="304"/>
      <c r="D13" s="304"/>
      <c r="E13" s="304"/>
      <c r="F13" s="304"/>
      <c r="G13" s="304"/>
    </row>
    <row r="14" spans="2:4" ht="12.75">
      <c r="B14" s="12"/>
      <c r="C14" s="12"/>
      <c r="D14" s="12"/>
    </row>
    <row r="15" spans="2:7" ht="35.25" customHeight="1">
      <c r="B15" s="10" t="s">
        <v>36</v>
      </c>
      <c r="C15" s="11" t="s">
        <v>37</v>
      </c>
      <c r="D15" s="11" t="s">
        <v>38</v>
      </c>
      <c r="E15" s="11" t="s">
        <v>190</v>
      </c>
      <c r="F15" s="11" t="s">
        <v>191</v>
      </c>
      <c r="G15" s="11" t="s">
        <v>192</v>
      </c>
    </row>
    <row r="16" spans="2:7" ht="12.75">
      <c r="B16" s="9">
        <v>1</v>
      </c>
      <c r="C16" s="9">
        <v>2</v>
      </c>
      <c r="D16" s="9">
        <v>3</v>
      </c>
      <c r="E16" s="32">
        <v>4</v>
      </c>
      <c r="F16" s="32">
        <v>5</v>
      </c>
      <c r="G16" s="32">
        <v>6</v>
      </c>
    </row>
    <row r="17" spans="2:8" ht="33" customHeight="1">
      <c r="B17" s="72">
        <v>1</v>
      </c>
      <c r="C17" s="73" t="s">
        <v>229</v>
      </c>
      <c r="D17" s="74">
        <f>D18+D19</f>
        <v>89275</v>
      </c>
      <c r="E17" s="32"/>
      <c r="F17" s="32"/>
      <c r="G17" s="32"/>
      <c r="H17" s="60"/>
    </row>
    <row r="18" spans="2:8" ht="12.75" customHeight="1">
      <c r="B18" s="72"/>
      <c r="C18" s="31" t="s">
        <v>194</v>
      </c>
      <c r="D18" s="218">
        <v>84685</v>
      </c>
      <c r="E18" s="32"/>
      <c r="F18" s="32"/>
      <c r="G18" s="32"/>
      <c r="H18" s="60"/>
    </row>
    <row r="19" spans="2:8" ht="26.25" customHeight="1">
      <c r="B19" s="72"/>
      <c r="C19" s="31" t="s">
        <v>195</v>
      </c>
      <c r="D19" s="218">
        <v>4590</v>
      </c>
      <c r="E19" s="32"/>
      <c r="F19" s="32"/>
      <c r="G19" s="32"/>
      <c r="H19" s="60"/>
    </row>
    <row r="20" spans="2:10" ht="12.75" customHeight="1">
      <c r="B20" s="13"/>
      <c r="C20" s="36" t="s">
        <v>1</v>
      </c>
      <c r="D20" s="38">
        <f>D17</f>
        <v>89275</v>
      </c>
      <c r="E20" s="20"/>
      <c r="F20" s="20"/>
      <c r="G20" s="20"/>
      <c r="I20" s="60"/>
      <c r="J20" s="60"/>
    </row>
    <row r="21" spans="2:4" ht="12.75">
      <c r="B21" s="14"/>
      <c r="C21" s="15"/>
      <c r="D21" s="8"/>
    </row>
    <row r="22" spans="2:4" ht="12.75">
      <c r="B22" s="14"/>
      <c r="C22" s="15"/>
      <c r="D22" s="8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305" t="s">
        <v>153</v>
      </c>
      <c r="C25" s="305"/>
      <c r="D25" s="62">
        <f>D17</f>
        <v>89275</v>
      </c>
    </row>
    <row r="26" spans="2:9" ht="12.75">
      <c r="B26" s="14"/>
      <c r="C26" s="15"/>
      <c r="D26" s="8"/>
      <c r="I26" s="60"/>
    </row>
    <row r="27" spans="2:4" ht="12.75">
      <c r="B27" s="7" t="s">
        <v>58</v>
      </c>
      <c r="D27" s="7" t="s">
        <v>0</v>
      </c>
    </row>
    <row r="29" spans="2:4" ht="12.75">
      <c r="B29" s="7" t="s">
        <v>276</v>
      </c>
      <c r="D29" s="7" t="s">
        <v>277</v>
      </c>
    </row>
    <row r="32" ht="12.75">
      <c r="I32" s="60"/>
    </row>
    <row r="33" ht="12.75">
      <c r="I33" s="60"/>
    </row>
  </sheetData>
  <sheetProtection/>
  <mergeCells count="8">
    <mergeCell ref="B25:C25"/>
    <mergeCell ref="B8:G8"/>
    <mergeCell ref="B7:G7"/>
    <mergeCell ref="D1:G1"/>
    <mergeCell ref="D2:G2"/>
    <mergeCell ref="D10:E10"/>
    <mergeCell ref="D11:E11"/>
    <mergeCell ref="B13:G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I34"/>
  <sheetViews>
    <sheetView showGridLines="0" zoomScalePageLayoutView="0" workbookViewId="0" topLeftCell="A1">
      <selection activeCell="C23" sqref="C23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7" ht="12.75">
      <c r="B7" s="307" t="s">
        <v>34</v>
      </c>
      <c r="C7" s="307"/>
      <c r="D7" s="307"/>
      <c r="E7" s="307"/>
      <c r="F7" s="307"/>
      <c r="G7" s="307"/>
    </row>
    <row r="8" spans="2:7" ht="20.25" customHeight="1">
      <c r="B8" s="307" t="s">
        <v>308</v>
      </c>
      <c r="C8" s="307"/>
      <c r="D8" s="307"/>
      <c r="E8" s="307"/>
      <c r="F8" s="307"/>
      <c r="G8" s="307"/>
    </row>
    <row r="9" ht="6.75" customHeight="1"/>
    <row r="11" spans="2:7" ht="12.75" customHeight="1">
      <c r="B11" s="304" t="s">
        <v>173</v>
      </c>
      <c r="C11" s="304"/>
      <c r="D11" s="304"/>
      <c r="E11" s="304"/>
      <c r="F11" s="304"/>
      <c r="G11" s="304"/>
    </row>
    <row r="12" spans="2:4" ht="12.75">
      <c r="B12" s="12"/>
      <c r="C12" s="12"/>
      <c r="D12" s="12"/>
    </row>
    <row r="13" spans="2:7" ht="62.25" customHeight="1">
      <c r="B13" s="10" t="s">
        <v>36</v>
      </c>
      <c r="C13" s="11" t="s">
        <v>37</v>
      </c>
      <c r="D13" s="11" t="s">
        <v>74</v>
      </c>
      <c r="E13" s="49" t="s">
        <v>71</v>
      </c>
      <c r="F13" s="11" t="s">
        <v>55</v>
      </c>
      <c r="G13" s="11" t="s">
        <v>75</v>
      </c>
    </row>
    <row r="14" spans="2:7" s="56" customFormat="1" ht="12.75" customHeight="1">
      <c r="B14" s="45">
        <v>1</v>
      </c>
      <c r="C14" s="45">
        <v>2</v>
      </c>
      <c r="D14" s="45">
        <v>3</v>
      </c>
      <c r="E14" s="49"/>
      <c r="F14" s="46">
        <v>4</v>
      </c>
      <c r="G14" s="46">
        <v>5</v>
      </c>
    </row>
    <row r="15" spans="2:7" ht="44.25" customHeight="1" outlineLevel="1">
      <c r="B15" s="13">
        <v>2</v>
      </c>
      <c r="C15" s="59" t="s">
        <v>282</v>
      </c>
      <c r="D15" s="55"/>
      <c r="E15" s="49"/>
      <c r="F15" s="32"/>
      <c r="G15" s="210">
        <v>300000</v>
      </c>
    </row>
    <row r="16" spans="2:7" ht="14.25" customHeight="1" outlineLevel="1">
      <c r="B16" s="13"/>
      <c r="C16" s="59"/>
      <c r="D16" s="55"/>
      <c r="E16" s="49"/>
      <c r="F16" s="32"/>
      <c r="G16" s="164"/>
    </row>
    <row r="17" spans="2:7" ht="14.25" customHeight="1" outlineLevel="1">
      <c r="B17" s="13"/>
      <c r="C17" s="59"/>
      <c r="D17" s="55"/>
      <c r="E17" s="49"/>
      <c r="F17" s="32"/>
      <c r="G17" s="164"/>
    </row>
    <row r="18" spans="2:7" ht="14.25" customHeight="1" outlineLevel="1">
      <c r="B18" s="13"/>
      <c r="C18" s="59"/>
      <c r="D18" s="55"/>
      <c r="E18" s="49"/>
      <c r="F18" s="32"/>
      <c r="G18" s="164"/>
    </row>
    <row r="19" spans="2:7" ht="14.25" customHeight="1" outlineLevel="1">
      <c r="B19" s="13"/>
      <c r="C19" s="59"/>
      <c r="D19" s="55"/>
      <c r="E19" s="49"/>
      <c r="F19" s="32"/>
      <c r="G19" s="164"/>
    </row>
    <row r="20" spans="2:7" ht="12.75" customHeight="1">
      <c r="B20" s="13"/>
      <c r="C20" s="34" t="s">
        <v>56</v>
      </c>
      <c r="D20" s="24"/>
      <c r="E20" s="49"/>
      <c r="F20" s="20"/>
      <c r="G20" s="93">
        <f>SUM(G15:G19)</f>
        <v>300000</v>
      </c>
    </row>
    <row r="21" ht="12" customHeight="1"/>
    <row r="22" spans="2:4" ht="12.75">
      <c r="B22" s="14"/>
      <c r="C22" s="15"/>
      <c r="D22" s="8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305" t="s">
        <v>97</v>
      </c>
      <c r="C26" s="305"/>
      <c r="D26" s="62">
        <f>G20</f>
        <v>300000</v>
      </c>
    </row>
    <row r="27" spans="2:9" ht="12.75">
      <c r="B27" s="14"/>
      <c r="C27" s="15"/>
      <c r="D27" s="8"/>
      <c r="I27" s="60"/>
    </row>
    <row r="28" spans="2:4" ht="12.75">
      <c r="B28" s="7" t="s">
        <v>58</v>
      </c>
      <c r="D28" s="7" t="s">
        <v>0</v>
      </c>
    </row>
    <row r="30" spans="2:4" ht="12.75">
      <c r="B30" s="7" t="s">
        <v>276</v>
      </c>
      <c r="D30" s="7" t="s">
        <v>277</v>
      </c>
    </row>
    <row r="33" ht="12.75">
      <c r="I33" s="60"/>
    </row>
    <row r="34" ht="12.75">
      <c r="I34" s="60"/>
    </row>
  </sheetData>
  <sheetProtection/>
  <mergeCells count="6">
    <mergeCell ref="B26:C26"/>
    <mergeCell ref="B8:G8"/>
    <mergeCell ref="B7:G7"/>
    <mergeCell ref="B11:G11"/>
    <mergeCell ref="D1:G1"/>
    <mergeCell ref="D2:G2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I40"/>
  <sheetViews>
    <sheetView showGridLines="0" zoomScalePageLayoutView="0" workbookViewId="0" topLeftCell="A10">
      <selection activeCell="B1" sqref="B1:G41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7.421875" style="7" customWidth="1"/>
    <col min="6" max="6" width="8.8515625" style="7" customWidth="1"/>
    <col min="7" max="7" width="9.710937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303</v>
      </c>
    </row>
    <row r="6" ht="5.25" customHeight="1"/>
    <row r="7" spans="2:7" ht="12.75">
      <c r="B7" s="307" t="s">
        <v>34</v>
      </c>
      <c r="C7" s="307"/>
      <c r="D7" s="307"/>
      <c r="E7" s="307"/>
      <c r="F7" s="307"/>
      <c r="G7" s="307"/>
    </row>
    <row r="8" spans="2:7" ht="20.25" customHeight="1">
      <c r="B8" s="307" t="s">
        <v>300</v>
      </c>
      <c r="C8" s="307"/>
      <c r="D8" s="307"/>
      <c r="E8" s="307"/>
      <c r="F8" s="307"/>
      <c r="G8" s="307"/>
    </row>
    <row r="9" ht="6.75" customHeight="1"/>
    <row r="11" spans="2:7" ht="12.75" customHeight="1">
      <c r="B11" s="304" t="s">
        <v>298</v>
      </c>
      <c r="C11" s="304"/>
      <c r="D11" s="304"/>
      <c r="E11" s="304"/>
      <c r="F11" s="304"/>
      <c r="G11" s="304"/>
    </row>
    <row r="12" spans="2:4" ht="12.75">
      <c r="B12" s="12"/>
      <c r="C12" s="12"/>
      <c r="D12" s="12"/>
    </row>
    <row r="13" spans="2:7" ht="62.25" customHeight="1">
      <c r="B13" s="10" t="s">
        <v>36</v>
      </c>
      <c r="C13" s="11" t="s">
        <v>37</v>
      </c>
      <c r="D13" s="11" t="s">
        <v>74</v>
      </c>
      <c r="E13" s="49" t="s">
        <v>71</v>
      </c>
      <c r="F13" s="11" t="s">
        <v>55</v>
      </c>
      <c r="G13" s="11" t="s">
        <v>75</v>
      </c>
    </row>
    <row r="14" spans="2:7" s="56" customFormat="1" ht="12.75" customHeight="1">
      <c r="B14" s="45">
        <v>1</v>
      </c>
      <c r="C14" s="45">
        <v>2</v>
      </c>
      <c r="D14" s="45">
        <v>3</v>
      </c>
      <c r="E14" s="49"/>
      <c r="F14" s="46">
        <v>4</v>
      </c>
      <c r="G14" s="46">
        <v>5</v>
      </c>
    </row>
    <row r="15" spans="2:7" ht="44.25" customHeight="1" outlineLevel="1">
      <c r="B15" s="13">
        <v>2</v>
      </c>
      <c r="C15" s="192" t="s">
        <v>297</v>
      </c>
      <c r="D15" s="55"/>
      <c r="E15" s="49"/>
      <c r="F15" s="32"/>
      <c r="G15" s="210">
        <v>36406</v>
      </c>
    </row>
    <row r="16" spans="2:7" ht="14.25" customHeight="1" outlineLevel="1">
      <c r="B16" s="13"/>
      <c r="C16" s="59"/>
      <c r="D16" s="55"/>
      <c r="E16" s="49"/>
      <c r="F16" s="32"/>
      <c r="G16" s="164"/>
    </row>
    <row r="17" spans="2:7" ht="14.25" customHeight="1" outlineLevel="1">
      <c r="B17" s="13"/>
      <c r="C17" s="59"/>
      <c r="D17" s="55"/>
      <c r="E17" s="49"/>
      <c r="F17" s="32"/>
      <c r="G17" s="164"/>
    </row>
    <row r="18" spans="2:7" ht="14.25" customHeight="1" outlineLevel="1">
      <c r="B18" s="13"/>
      <c r="C18" s="59"/>
      <c r="D18" s="55"/>
      <c r="E18" s="49"/>
      <c r="F18" s="32"/>
      <c r="G18" s="164"/>
    </row>
    <row r="19" spans="2:7" ht="14.25" customHeight="1" outlineLevel="1">
      <c r="B19" s="13"/>
      <c r="C19" s="59"/>
      <c r="D19" s="55"/>
      <c r="E19" s="49"/>
      <c r="F19" s="32"/>
      <c r="G19" s="164"/>
    </row>
    <row r="20" spans="2:7" ht="12.75" customHeight="1">
      <c r="B20" s="13"/>
      <c r="C20" s="34" t="s">
        <v>56</v>
      </c>
      <c r="D20" s="24"/>
      <c r="E20" s="49"/>
      <c r="F20" s="20"/>
      <c r="G20" s="93">
        <f>SUM(G15:G19)</f>
        <v>36406</v>
      </c>
    </row>
    <row r="21" ht="12" customHeight="1"/>
    <row r="22" spans="2:4" ht="12.75">
      <c r="B22" s="14"/>
      <c r="C22" s="15"/>
      <c r="D22" s="8"/>
    </row>
    <row r="23" spans="2:7" ht="12.75">
      <c r="B23" s="304" t="s">
        <v>299</v>
      </c>
      <c r="C23" s="304"/>
      <c r="D23" s="304"/>
      <c r="E23" s="304"/>
      <c r="F23" s="304"/>
      <c r="G23" s="304"/>
    </row>
    <row r="24" spans="2:4" ht="12.75">
      <c r="B24" s="12"/>
      <c r="C24" s="12"/>
      <c r="D24" s="12"/>
    </row>
    <row r="25" spans="2:7" ht="45">
      <c r="B25" s="10" t="s">
        <v>36</v>
      </c>
      <c r="C25" s="11" t="s">
        <v>37</v>
      </c>
      <c r="D25" s="11" t="s">
        <v>74</v>
      </c>
      <c r="E25" s="49" t="s">
        <v>71</v>
      </c>
      <c r="F25" s="11" t="s">
        <v>55</v>
      </c>
      <c r="G25" s="11" t="s">
        <v>75</v>
      </c>
    </row>
    <row r="26" spans="2:7" ht="12.75" customHeight="1">
      <c r="B26" s="45">
        <v>1</v>
      </c>
      <c r="C26" s="45">
        <v>2</v>
      </c>
      <c r="D26" s="45">
        <v>3</v>
      </c>
      <c r="E26" s="49"/>
      <c r="F26" s="46">
        <v>4</v>
      </c>
      <c r="G26" s="46">
        <v>5</v>
      </c>
    </row>
    <row r="27" spans="2:9" ht="12.75">
      <c r="B27" s="13">
        <v>2</v>
      </c>
      <c r="C27" s="192" t="s">
        <v>297</v>
      </c>
      <c r="D27" s="55"/>
      <c r="E27" s="49"/>
      <c r="F27" s="32"/>
      <c r="G27" s="210">
        <v>10994</v>
      </c>
      <c r="I27" s="60"/>
    </row>
    <row r="28" spans="2:7" ht="12.75">
      <c r="B28" s="13"/>
      <c r="C28" s="59"/>
      <c r="D28" s="55"/>
      <c r="E28" s="49"/>
      <c r="F28" s="32"/>
      <c r="G28" s="164"/>
    </row>
    <row r="29" spans="2:7" ht="12.75">
      <c r="B29" s="13"/>
      <c r="C29" s="59"/>
      <c r="D29" s="55"/>
      <c r="E29" s="49"/>
      <c r="F29" s="32"/>
      <c r="G29" s="164"/>
    </row>
    <row r="30" spans="2:7" ht="12.75">
      <c r="B30" s="13"/>
      <c r="C30" s="59"/>
      <c r="D30" s="55"/>
      <c r="E30" s="49"/>
      <c r="F30" s="32"/>
      <c r="G30" s="164"/>
    </row>
    <row r="31" spans="2:7" ht="12.75">
      <c r="B31" s="13"/>
      <c r="C31" s="59"/>
      <c r="D31" s="55"/>
      <c r="E31" s="49"/>
      <c r="F31" s="32"/>
      <c r="G31" s="164"/>
    </row>
    <row r="32" spans="2:7" ht="12.75">
      <c r="B32" s="13"/>
      <c r="C32" s="34" t="s">
        <v>56</v>
      </c>
      <c r="D32" s="24"/>
      <c r="E32" s="49"/>
      <c r="F32" s="20"/>
      <c r="G32" s="93">
        <f>SUM(G27:G31)</f>
        <v>10994</v>
      </c>
    </row>
    <row r="33" ht="12.75">
      <c r="I33" s="60"/>
    </row>
    <row r="34" ht="12.75">
      <c r="I34" s="60"/>
    </row>
    <row r="35" spans="2:4" ht="12.75">
      <c r="B35" s="14"/>
      <c r="C35" s="15"/>
      <c r="D35" s="8"/>
    </row>
    <row r="36" spans="2:4" ht="12.75" customHeight="1">
      <c r="B36" s="305" t="s">
        <v>97</v>
      </c>
      <c r="C36" s="305"/>
      <c r="D36" s="62">
        <f>G32+G20</f>
        <v>47400</v>
      </c>
    </row>
    <row r="37" spans="2:4" ht="12.75">
      <c r="B37" s="14"/>
      <c r="C37" s="15"/>
      <c r="D37" s="8"/>
    </row>
    <row r="38" spans="2:4" ht="12.75">
      <c r="B38" s="7" t="s">
        <v>58</v>
      </c>
      <c r="D38" s="7" t="s">
        <v>0</v>
      </c>
    </row>
    <row r="40" spans="2:4" ht="12.75">
      <c r="B40" s="7" t="s">
        <v>276</v>
      </c>
      <c r="D40" s="7" t="s">
        <v>277</v>
      </c>
    </row>
  </sheetData>
  <sheetProtection/>
  <mergeCells count="7">
    <mergeCell ref="B36:C36"/>
    <mergeCell ref="D1:G1"/>
    <mergeCell ref="D2:G2"/>
    <mergeCell ref="B7:G7"/>
    <mergeCell ref="B8:G8"/>
    <mergeCell ref="B11:G11"/>
    <mergeCell ref="B23:G2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I36"/>
  <sheetViews>
    <sheetView showGridLines="0" zoomScalePageLayoutView="0" workbookViewId="0" topLeftCell="A13">
      <selection activeCell="B1" sqref="B1:G36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303</v>
      </c>
    </row>
    <row r="6" ht="5.25" customHeight="1"/>
    <row r="7" spans="2:7" ht="12.75">
      <c r="B7" s="307" t="s">
        <v>34</v>
      </c>
      <c r="C7" s="307"/>
      <c r="D7" s="307"/>
      <c r="E7" s="307"/>
      <c r="F7" s="307"/>
      <c r="G7" s="307"/>
    </row>
    <row r="8" spans="2:7" ht="20.25" customHeight="1">
      <c r="B8" s="307" t="s">
        <v>313</v>
      </c>
      <c r="C8" s="307"/>
      <c r="D8" s="307"/>
      <c r="E8" s="307"/>
      <c r="F8" s="307"/>
      <c r="G8" s="307"/>
    </row>
    <row r="9" ht="6.75" customHeight="1"/>
    <row r="11" spans="2:7" ht="12.75" customHeight="1">
      <c r="B11" s="304" t="s">
        <v>298</v>
      </c>
      <c r="C11" s="304"/>
      <c r="D11" s="304"/>
      <c r="E11" s="304"/>
      <c r="F11" s="304"/>
      <c r="G11" s="304"/>
    </row>
    <row r="12" spans="2:4" ht="12.75">
      <c r="B12" s="12"/>
      <c r="C12" s="12"/>
      <c r="D12" s="12"/>
    </row>
    <row r="13" spans="2:7" ht="62.25" customHeight="1">
      <c r="B13" s="10" t="s">
        <v>36</v>
      </c>
      <c r="C13" s="11" t="s">
        <v>37</v>
      </c>
      <c r="D13" s="11" t="s">
        <v>74</v>
      </c>
      <c r="E13" s="49" t="s">
        <v>71</v>
      </c>
      <c r="F13" s="11" t="s">
        <v>55</v>
      </c>
      <c r="G13" s="11" t="s">
        <v>75</v>
      </c>
    </row>
    <row r="14" spans="2:7" s="56" customFormat="1" ht="12.75" customHeight="1">
      <c r="B14" s="45">
        <v>1</v>
      </c>
      <c r="C14" s="45">
        <v>2</v>
      </c>
      <c r="D14" s="45">
        <v>3</v>
      </c>
      <c r="E14" s="49"/>
      <c r="F14" s="46">
        <v>4</v>
      </c>
      <c r="G14" s="46">
        <v>5</v>
      </c>
    </row>
    <row r="15" spans="2:7" ht="44.25" customHeight="1" outlineLevel="1">
      <c r="B15" s="13">
        <v>2</v>
      </c>
      <c r="C15" s="192" t="s">
        <v>297</v>
      </c>
      <c r="D15" s="55"/>
      <c r="E15" s="49"/>
      <c r="F15" s="32"/>
      <c r="G15" s="210">
        <v>27343</v>
      </c>
    </row>
    <row r="16" spans="2:7" ht="14.25" customHeight="1" outlineLevel="1">
      <c r="B16" s="13"/>
      <c r="C16" s="59"/>
      <c r="D16" s="55"/>
      <c r="E16" s="49"/>
      <c r="F16" s="32"/>
      <c r="G16" s="164"/>
    </row>
    <row r="17" spans="2:7" ht="14.25" customHeight="1" hidden="1" outlineLevel="1">
      <c r="B17" s="13"/>
      <c r="C17" s="59"/>
      <c r="D17" s="55"/>
      <c r="E17" s="49"/>
      <c r="F17" s="32"/>
      <c r="G17" s="164"/>
    </row>
    <row r="18" spans="2:7" ht="12.75" customHeight="1" collapsed="1">
      <c r="B18" s="13"/>
      <c r="C18" s="34" t="s">
        <v>56</v>
      </c>
      <c r="D18" s="24"/>
      <c r="E18" s="49"/>
      <c r="F18" s="20"/>
      <c r="G18" s="93">
        <f>SUM(G15:G17)</f>
        <v>27343</v>
      </c>
    </row>
    <row r="19" ht="12" customHeight="1"/>
    <row r="20" spans="2:4" ht="12.75">
      <c r="B20" s="14"/>
      <c r="C20" s="15"/>
      <c r="D20" s="8"/>
    </row>
    <row r="21" spans="2:7" ht="12.75">
      <c r="B21" s="304" t="s">
        <v>299</v>
      </c>
      <c r="C21" s="304"/>
      <c r="D21" s="304"/>
      <c r="E21" s="304"/>
      <c r="F21" s="304"/>
      <c r="G21" s="304"/>
    </row>
    <row r="22" spans="2:4" ht="12.75">
      <c r="B22" s="12"/>
      <c r="C22" s="12"/>
      <c r="D22" s="12"/>
    </row>
    <row r="23" spans="2:7" ht="45">
      <c r="B23" s="10" t="s">
        <v>36</v>
      </c>
      <c r="C23" s="11" t="s">
        <v>37</v>
      </c>
      <c r="D23" s="11" t="s">
        <v>74</v>
      </c>
      <c r="E23" s="49" t="s">
        <v>71</v>
      </c>
      <c r="F23" s="11" t="s">
        <v>55</v>
      </c>
      <c r="G23" s="11" t="s">
        <v>75</v>
      </c>
    </row>
    <row r="24" spans="2:7" ht="12.75" customHeight="1">
      <c r="B24" s="45">
        <v>1</v>
      </c>
      <c r="C24" s="45">
        <v>2</v>
      </c>
      <c r="D24" s="45">
        <v>3</v>
      </c>
      <c r="E24" s="49"/>
      <c r="F24" s="46">
        <v>4</v>
      </c>
      <c r="G24" s="46">
        <v>5</v>
      </c>
    </row>
    <row r="25" spans="2:9" ht="12.75">
      <c r="B25" s="13">
        <v>2</v>
      </c>
      <c r="C25" s="192" t="s">
        <v>297</v>
      </c>
      <c r="D25" s="55"/>
      <c r="E25" s="49"/>
      <c r="F25" s="32"/>
      <c r="G25" s="210">
        <v>8257</v>
      </c>
      <c r="I25" s="60"/>
    </row>
    <row r="26" spans="2:7" ht="12.75">
      <c r="B26" s="13"/>
      <c r="C26" s="59"/>
      <c r="D26" s="55"/>
      <c r="E26" s="49"/>
      <c r="F26" s="32"/>
      <c r="G26" s="164"/>
    </row>
    <row r="27" spans="2:7" ht="12.75">
      <c r="B27" s="13"/>
      <c r="C27" s="59"/>
      <c r="D27" s="55"/>
      <c r="E27" s="49"/>
      <c r="F27" s="32"/>
      <c r="G27" s="164"/>
    </row>
    <row r="28" spans="2:7" ht="12.75">
      <c r="B28" s="13"/>
      <c r="C28" s="34" t="s">
        <v>56</v>
      </c>
      <c r="D28" s="24"/>
      <c r="E28" s="49"/>
      <c r="F28" s="20"/>
      <c r="G28" s="93">
        <f>SUM(G25:G27)</f>
        <v>8257</v>
      </c>
    </row>
    <row r="29" ht="12.75">
      <c r="I29" s="60"/>
    </row>
    <row r="30" ht="12.75">
      <c r="I30" s="60"/>
    </row>
    <row r="31" spans="2:4" ht="12.75">
      <c r="B31" s="14"/>
      <c r="C31" s="15"/>
      <c r="D31" s="8"/>
    </row>
    <row r="32" spans="2:4" ht="12.75">
      <c r="B32" s="305" t="s">
        <v>137</v>
      </c>
      <c r="C32" s="305"/>
      <c r="D32" s="62">
        <f>G28+G18</f>
        <v>35600</v>
      </c>
    </row>
    <row r="33" spans="2:4" ht="12.75">
      <c r="B33" s="14"/>
      <c r="C33" s="15"/>
      <c r="D33" s="8"/>
    </row>
    <row r="34" spans="2:4" ht="12.75">
      <c r="B34" s="7" t="s">
        <v>58</v>
      </c>
      <c r="D34" s="7" t="s">
        <v>0</v>
      </c>
    </row>
    <row r="36" spans="2:4" ht="12.75">
      <c r="B36" s="7" t="s">
        <v>276</v>
      </c>
      <c r="D36" s="7" t="s">
        <v>277</v>
      </c>
    </row>
  </sheetData>
  <sheetProtection/>
  <mergeCells count="7">
    <mergeCell ref="B32:C32"/>
    <mergeCell ref="D1:G1"/>
    <mergeCell ref="D2:G2"/>
    <mergeCell ref="B7:G7"/>
    <mergeCell ref="B8:G8"/>
    <mergeCell ref="B11:G11"/>
    <mergeCell ref="B21:G21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I40"/>
  <sheetViews>
    <sheetView showGridLines="0" tabSelected="1" zoomScalePageLayoutView="0" workbookViewId="0" topLeftCell="A10">
      <selection activeCell="C1" sqref="B1:G40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303</v>
      </c>
    </row>
    <row r="6" ht="5.25" customHeight="1"/>
    <row r="7" spans="2:7" ht="12.75">
      <c r="B7" s="307" t="s">
        <v>34</v>
      </c>
      <c r="C7" s="307"/>
      <c r="D7" s="307"/>
      <c r="E7" s="307"/>
      <c r="F7" s="307"/>
      <c r="G7" s="307"/>
    </row>
    <row r="8" spans="2:7" ht="20.25" customHeight="1">
      <c r="B8" s="307" t="s">
        <v>312</v>
      </c>
      <c r="C8" s="307"/>
      <c r="D8" s="307"/>
      <c r="E8" s="307"/>
      <c r="F8" s="307"/>
      <c r="G8" s="307"/>
    </row>
    <row r="9" ht="6.75" customHeight="1"/>
    <row r="11" spans="2:7" ht="12.75" customHeight="1">
      <c r="B11" s="304" t="s">
        <v>298</v>
      </c>
      <c r="C11" s="304"/>
      <c r="D11" s="304"/>
      <c r="E11" s="304"/>
      <c r="F11" s="304"/>
      <c r="G11" s="304"/>
    </row>
    <row r="12" spans="2:4" ht="12.75">
      <c r="B12" s="12"/>
      <c r="C12" s="12"/>
      <c r="D12" s="12"/>
    </row>
    <row r="13" spans="2:7" ht="62.25" customHeight="1">
      <c r="B13" s="10" t="s">
        <v>36</v>
      </c>
      <c r="C13" s="11" t="s">
        <v>37</v>
      </c>
      <c r="D13" s="11" t="s">
        <v>74</v>
      </c>
      <c r="E13" s="49" t="s">
        <v>71</v>
      </c>
      <c r="F13" s="11" t="s">
        <v>55</v>
      </c>
      <c r="G13" s="11" t="s">
        <v>75</v>
      </c>
    </row>
    <row r="14" spans="2:7" s="56" customFormat="1" ht="12.75" customHeight="1">
      <c r="B14" s="45">
        <v>1</v>
      </c>
      <c r="C14" s="45">
        <v>2</v>
      </c>
      <c r="D14" s="45">
        <v>3</v>
      </c>
      <c r="E14" s="49"/>
      <c r="F14" s="46">
        <v>4</v>
      </c>
      <c r="G14" s="46">
        <v>5</v>
      </c>
    </row>
    <row r="15" spans="2:7" ht="44.25" customHeight="1" outlineLevel="1">
      <c r="B15" s="13">
        <v>2</v>
      </c>
      <c r="C15" s="192" t="s">
        <v>297</v>
      </c>
      <c r="D15" s="55"/>
      <c r="E15" s="49"/>
      <c r="F15" s="32"/>
      <c r="G15" s="210">
        <v>28571</v>
      </c>
    </row>
    <row r="16" spans="2:7" ht="14.25" customHeight="1" outlineLevel="1">
      <c r="B16" s="13"/>
      <c r="C16" s="59"/>
      <c r="D16" s="55"/>
      <c r="E16" s="49"/>
      <c r="F16" s="32"/>
      <c r="G16" s="164"/>
    </row>
    <row r="17" spans="2:7" ht="14.25" customHeight="1" outlineLevel="1">
      <c r="B17" s="13"/>
      <c r="C17" s="59"/>
      <c r="D17" s="55"/>
      <c r="E17" s="49"/>
      <c r="F17" s="32"/>
      <c r="G17" s="164"/>
    </row>
    <row r="18" spans="2:7" ht="14.25" customHeight="1" outlineLevel="1">
      <c r="B18" s="13"/>
      <c r="C18" s="59"/>
      <c r="D18" s="55"/>
      <c r="E18" s="49"/>
      <c r="F18" s="32"/>
      <c r="G18" s="164"/>
    </row>
    <row r="19" spans="2:7" ht="14.25" customHeight="1" outlineLevel="1">
      <c r="B19" s="13"/>
      <c r="C19" s="59"/>
      <c r="D19" s="55"/>
      <c r="E19" s="49"/>
      <c r="F19" s="32"/>
      <c r="G19" s="164"/>
    </row>
    <row r="20" spans="2:7" ht="12.75" customHeight="1">
      <c r="B20" s="13"/>
      <c r="C20" s="34" t="s">
        <v>56</v>
      </c>
      <c r="D20" s="24"/>
      <c r="E20" s="49"/>
      <c r="F20" s="20"/>
      <c r="G20" s="93">
        <f>SUM(G15:G19)</f>
        <v>28571</v>
      </c>
    </row>
    <row r="21" ht="12" customHeight="1"/>
    <row r="22" spans="2:4" ht="12.75">
      <c r="B22" s="14"/>
      <c r="C22" s="15"/>
      <c r="D22" s="8"/>
    </row>
    <row r="23" spans="2:7" ht="12.75">
      <c r="B23" s="304" t="s">
        <v>299</v>
      </c>
      <c r="C23" s="304"/>
      <c r="D23" s="304"/>
      <c r="E23" s="304"/>
      <c r="F23" s="304"/>
      <c r="G23" s="304"/>
    </row>
    <row r="24" spans="2:4" ht="12.75">
      <c r="B24" s="12"/>
      <c r="C24" s="12"/>
      <c r="D24" s="12"/>
    </row>
    <row r="25" spans="2:7" ht="45">
      <c r="B25" s="10" t="s">
        <v>36</v>
      </c>
      <c r="C25" s="11" t="s">
        <v>37</v>
      </c>
      <c r="D25" s="11" t="s">
        <v>74</v>
      </c>
      <c r="E25" s="49" t="s">
        <v>71</v>
      </c>
      <c r="F25" s="11" t="s">
        <v>55</v>
      </c>
      <c r="G25" s="11" t="s">
        <v>75</v>
      </c>
    </row>
    <row r="26" spans="2:7" ht="12.75" customHeight="1">
      <c r="B26" s="45">
        <v>1</v>
      </c>
      <c r="C26" s="45">
        <v>2</v>
      </c>
      <c r="D26" s="45">
        <v>3</v>
      </c>
      <c r="E26" s="49"/>
      <c r="F26" s="46">
        <v>4</v>
      </c>
      <c r="G26" s="46">
        <v>5</v>
      </c>
    </row>
    <row r="27" spans="2:9" ht="12.75">
      <c r="B27" s="13">
        <v>2</v>
      </c>
      <c r="C27" s="192" t="s">
        <v>297</v>
      </c>
      <c r="D27" s="55"/>
      <c r="E27" s="49"/>
      <c r="F27" s="32"/>
      <c r="G27" s="210">
        <v>8629</v>
      </c>
      <c r="I27" s="60"/>
    </row>
    <row r="28" spans="2:7" ht="12.75">
      <c r="B28" s="13"/>
      <c r="C28" s="59"/>
      <c r="D28" s="55"/>
      <c r="E28" s="49"/>
      <c r="F28" s="32"/>
      <c r="G28" s="164"/>
    </row>
    <row r="29" spans="2:7" ht="12.75">
      <c r="B29" s="13"/>
      <c r="C29" s="59"/>
      <c r="D29" s="55"/>
      <c r="E29" s="49"/>
      <c r="F29" s="32"/>
      <c r="G29" s="164"/>
    </row>
    <row r="30" spans="2:7" ht="12.75">
      <c r="B30" s="13"/>
      <c r="C30" s="59"/>
      <c r="D30" s="55"/>
      <c r="E30" s="49"/>
      <c r="F30" s="32"/>
      <c r="G30" s="164"/>
    </row>
    <row r="31" spans="2:7" ht="12.75">
      <c r="B31" s="13"/>
      <c r="C31" s="59"/>
      <c r="D31" s="55"/>
      <c r="E31" s="49"/>
      <c r="F31" s="32"/>
      <c r="G31" s="164"/>
    </row>
    <row r="32" spans="2:7" ht="12.75">
      <c r="B32" s="13"/>
      <c r="C32" s="34" t="s">
        <v>56</v>
      </c>
      <c r="D32" s="24"/>
      <c r="E32" s="49"/>
      <c r="F32" s="20"/>
      <c r="G32" s="93">
        <f>SUM(G27:G31)</f>
        <v>8629</v>
      </c>
    </row>
    <row r="33" ht="12.75">
      <c r="I33" s="60"/>
    </row>
    <row r="34" ht="6" customHeight="1">
      <c r="I34" s="60"/>
    </row>
    <row r="35" spans="2:4" ht="12.75" hidden="1">
      <c r="B35" s="14"/>
      <c r="C35" s="15"/>
      <c r="D35" s="8"/>
    </row>
    <row r="36" spans="2:4" ht="11.25" customHeight="1">
      <c r="B36" s="305" t="s">
        <v>153</v>
      </c>
      <c r="C36" s="305"/>
      <c r="D36" s="62">
        <f>G32+G20</f>
        <v>37200</v>
      </c>
    </row>
    <row r="37" spans="2:4" ht="12.75">
      <c r="B37" s="14"/>
      <c r="C37" s="15"/>
      <c r="D37" s="8"/>
    </row>
    <row r="38" spans="2:4" ht="12.75">
      <c r="B38" s="7" t="s">
        <v>58</v>
      </c>
      <c r="D38" s="7" t="s">
        <v>0</v>
      </c>
    </row>
    <row r="39" ht="6" customHeight="1"/>
    <row r="40" spans="2:4" ht="12.75">
      <c r="B40" s="7" t="s">
        <v>276</v>
      </c>
      <c r="D40" s="7" t="s">
        <v>277</v>
      </c>
    </row>
  </sheetData>
  <sheetProtection/>
  <mergeCells count="7">
    <mergeCell ref="B36:C36"/>
    <mergeCell ref="D1:G1"/>
    <mergeCell ref="D2:G2"/>
    <mergeCell ref="B7:G7"/>
    <mergeCell ref="B8:G8"/>
    <mergeCell ref="B11:G11"/>
    <mergeCell ref="B23:G2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J70"/>
  <sheetViews>
    <sheetView showGridLines="0" zoomScalePageLayoutView="0" workbookViewId="0" topLeftCell="A1">
      <selection activeCell="C25" sqref="C25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4" ht="12.75">
      <c r="B7" s="307" t="s">
        <v>34</v>
      </c>
      <c r="C7" s="307"/>
      <c r="D7" s="307"/>
    </row>
    <row r="8" spans="2:4" ht="20.25" customHeight="1">
      <c r="B8" s="19" t="s">
        <v>310</v>
      </c>
      <c r="C8" s="19"/>
      <c r="D8" s="19"/>
    </row>
    <row r="9" ht="6.75" customHeight="1"/>
    <row r="10" spans="2:4" ht="12.75">
      <c r="B10" s="316" t="s">
        <v>168</v>
      </c>
      <c r="C10" s="316"/>
      <c r="D10" s="316"/>
    </row>
    <row r="11" ht="13.5" customHeight="1"/>
    <row r="12" spans="2:5" ht="23.25" customHeight="1">
      <c r="B12" s="10" t="s">
        <v>36</v>
      </c>
      <c r="C12" s="11" t="s">
        <v>37</v>
      </c>
      <c r="D12" s="310" t="s">
        <v>38</v>
      </c>
      <c r="E12" s="310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11">
        <f>D16+D15</f>
        <v>1873765</v>
      </c>
      <c r="E14" s="311"/>
      <c r="J14" s="60">
        <f>74010-D14</f>
        <v>-1799755</v>
      </c>
    </row>
    <row r="15" spans="2:5" ht="12.75" customHeight="1">
      <c r="B15" s="13"/>
      <c r="C15" s="31" t="s">
        <v>39</v>
      </c>
      <c r="D15" s="313">
        <f>D19+D20</f>
        <v>1638690</v>
      </c>
      <c r="E15" s="313"/>
    </row>
    <row r="16" spans="2:10" ht="12.75" customHeight="1">
      <c r="B16" s="13"/>
      <c r="C16" s="31" t="s">
        <v>40</v>
      </c>
      <c r="D16" s="313">
        <f>'[1]2022'!$AC$6</f>
        <v>235075</v>
      </c>
      <c r="E16" s="313"/>
      <c r="J16" s="60">
        <f>74010-D17-D18</f>
        <v>74010</v>
      </c>
    </row>
    <row r="17" spans="2:10" ht="12.75" customHeight="1">
      <c r="B17" s="13"/>
      <c r="C17" s="41" t="s">
        <v>273</v>
      </c>
      <c r="D17" s="324"/>
      <c r="E17" s="324"/>
      <c r="J17" s="60"/>
    </row>
    <row r="18" spans="2:5" ht="12.75" customHeight="1">
      <c r="B18" s="13"/>
      <c r="C18" s="41" t="s">
        <v>64</v>
      </c>
      <c r="D18" s="324"/>
      <c r="E18" s="324"/>
    </row>
    <row r="19" spans="2:5" ht="12.75" customHeight="1">
      <c r="B19" s="13"/>
      <c r="C19" s="179" t="s">
        <v>269</v>
      </c>
      <c r="D19" s="322">
        <v>1397670</v>
      </c>
      <c r="E19" s="323"/>
    </row>
    <row r="20" spans="2:5" ht="12.75" customHeight="1">
      <c r="B20" s="13"/>
      <c r="C20" s="179" t="s">
        <v>270</v>
      </c>
      <c r="D20" s="322">
        <v>241020</v>
      </c>
      <c r="E20" s="323"/>
    </row>
    <row r="23" spans="2:4" ht="12.75" outlineLevel="1">
      <c r="B23" s="316" t="s">
        <v>169</v>
      </c>
      <c r="C23" s="316"/>
      <c r="D23" s="316"/>
    </row>
    <row r="24" ht="12.75" outlineLevel="1"/>
    <row r="25" spans="2:7" ht="57" customHeight="1" outlineLevel="1">
      <c r="B25" s="10" t="s">
        <v>36</v>
      </c>
      <c r="C25" s="35" t="s">
        <v>37</v>
      </c>
      <c r="D25" s="10" t="s">
        <v>42</v>
      </c>
      <c r="E25" s="11" t="s">
        <v>134</v>
      </c>
      <c r="F25" s="10" t="s">
        <v>44</v>
      </c>
      <c r="G25" s="11" t="s">
        <v>69</v>
      </c>
    </row>
    <row r="26" spans="2:7" ht="12.75" outlineLevel="1">
      <c r="B26" s="9">
        <v>1</v>
      </c>
      <c r="C26" s="30">
        <v>2</v>
      </c>
      <c r="D26" s="9">
        <v>3</v>
      </c>
      <c r="E26" s="32">
        <v>4</v>
      </c>
      <c r="F26" s="11">
        <v>5</v>
      </c>
      <c r="G26" s="32">
        <v>6</v>
      </c>
    </row>
    <row r="27" spans="2:7" ht="13.5" customHeight="1" outlineLevel="1">
      <c r="B27" s="13">
        <v>1</v>
      </c>
      <c r="C27" s="27" t="s">
        <v>82</v>
      </c>
      <c r="D27" s="9"/>
      <c r="E27" s="20"/>
      <c r="F27" s="10"/>
      <c r="G27" s="20"/>
    </row>
    <row r="28" spans="2:9" ht="11.25" customHeight="1" outlineLevel="1">
      <c r="B28" s="13"/>
      <c r="C28" s="27" t="s">
        <v>83</v>
      </c>
      <c r="D28" s="9">
        <v>0</v>
      </c>
      <c r="E28" s="32">
        <v>9</v>
      </c>
      <c r="F28" s="9">
        <v>150</v>
      </c>
      <c r="G28" s="20">
        <f>D28*E28*F28</f>
        <v>0</v>
      </c>
      <c r="I28" s="7">
        <f>5300-G28</f>
        <v>5300</v>
      </c>
    </row>
    <row r="29" spans="2:7" s="66" customFormat="1" ht="12.75" customHeight="1" outlineLevel="1">
      <c r="B29" s="64"/>
      <c r="C29" s="36" t="s">
        <v>1</v>
      </c>
      <c r="D29" s="24"/>
      <c r="E29" s="58"/>
      <c r="F29" s="65"/>
      <c r="G29" s="58">
        <f>G27</f>
        <v>0</v>
      </c>
    </row>
    <row r="30" spans="2:4" ht="12.75">
      <c r="B30" s="12"/>
      <c r="C30" s="12"/>
      <c r="D30" s="12"/>
    </row>
    <row r="31" spans="2:7" ht="12.75" customHeight="1">
      <c r="B31" s="304" t="s">
        <v>170</v>
      </c>
      <c r="C31" s="304"/>
      <c r="D31" s="304"/>
      <c r="E31" s="304"/>
      <c r="F31" s="304"/>
      <c r="G31" s="304"/>
    </row>
    <row r="32" spans="2:4" ht="25.5" customHeight="1">
      <c r="B32" s="12"/>
      <c r="C32" s="12"/>
      <c r="D32" s="12"/>
    </row>
    <row r="33" spans="2:5" ht="21.75" customHeight="1">
      <c r="B33" s="10" t="s">
        <v>36</v>
      </c>
      <c r="C33" s="11" t="s">
        <v>37</v>
      </c>
      <c r="D33" s="310" t="s">
        <v>38</v>
      </c>
      <c r="E33" s="310"/>
    </row>
    <row r="34" spans="2:5" ht="12.75">
      <c r="B34" s="11">
        <v>1</v>
      </c>
      <c r="C34" s="11">
        <v>2</v>
      </c>
      <c r="D34" s="310">
        <v>3</v>
      </c>
      <c r="E34" s="310"/>
    </row>
    <row r="35" spans="2:6" ht="18" customHeight="1">
      <c r="B35" s="13">
        <v>1</v>
      </c>
      <c r="C35" s="27" t="s">
        <v>45</v>
      </c>
      <c r="D35" s="311">
        <f>D37+D36</f>
        <v>565885</v>
      </c>
      <c r="E35" s="311"/>
      <c r="F35" s="19"/>
    </row>
    <row r="36" spans="2:6" ht="12.75" customHeight="1">
      <c r="B36" s="13"/>
      <c r="C36" s="31" t="s">
        <v>46</v>
      </c>
      <c r="D36" s="313">
        <f>D38+D39</f>
        <v>494890</v>
      </c>
      <c r="E36" s="313"/>
      <c r="F36" s="19"/>
    </row>
    <row r="37" spans="2:6" ht="12.75" customHeight="1">
      <c r="B37" s="13"/>
      <c r="C37" s="31" t="s">
        <v>49</v>
      </c>
      <c r="D37" s="321">
        <f>'[1]2022'!$AC$11</f>
        <v>70995</v>
      </c>
      <c r="E37" s="321"/>
      <c r="F37" s="19"/>
    </row>
    <row r="38" spans="2:6" ht="12.75" customHeight="1">
      <c r="B38" s="13"/>
      <c r="C38" s="179" t="s">
        <v>269</v>
      </c>
      <c r="D38" s="321">
        <v>422100</v>
      </c>
      <c r="E38" s="321"/>
      <c r="F38" s="19"/>
    </row>
    <row r="39" spans="2:5" ht="12.75" customHeight="1">
      <c r="B39" s="13"/>
      <c r="C39" s="179" t="s">
        <v>270</v>
      </c>
      <c r="D39" s="321">
        <v>72790</v>
      </c>
      <c r="E39" s="321"/>
    </row>
    <row r="40" spans="2:4" ht="12.75">
      <c r="B40" s="14"/>
      <c r="C40" s="15"/>
      <c r="D40" s="8"/>
    </row>
    <row r="41" spans="2:7" ht="12.75" customHeight="1">
      <c r="B41" s="304" t="s">
        <v>259</v>
      </c>
      <c r="C41" s="304"/>
      <c r="D41" s="304"/>
      <c r="E41" s="304"/>
      <c r="F41" s="304"/>
      <c r="G41" s="304"/>
    </row>
    <row r="42" spans="2:4" ht="12.75">
      <c r="B42" s="12"/>
      <c r="C42" s="12"/>
      <c r="D42" s="12"/>
    </row>
    <row r="43" spans="2:4" ht="40.5" customHeight="1">
      <c r="B43" s="10" t="s">
        <v>36</v>
      </c>
      <c r="C43" s="11" t="s">
        <v>37</v>
      </c>
      <c r="D43" s="11" t="s">
        <v>38</v>
      </c>
    </row>
    <row r="44" spans="2:6" ht="12.75">
      <c r="B44" s="9">
        <v>1</v>
      </c>
      <c r="C44" s="9">
        <v>2</v>
      </c>
      <c r="D44" s="9">
        <v>4</v>
      </c>
      <c r="E44" s="306"/>
      <c r="F44" s="307"/>
    </row>
    <row r="45" spans="2:9" ht="12.75" customHeight="1">
      <c r="B45" s="72">
        <v>1</v>
      </c>
      <c r="C45" s="27" t="s">
        <v>260</v>
      </c>
      <c r="D45" s="74">
        <f>D46+D47</f>
        <v>720743</v>
      </c>
      <c r="H45" s="60"/>
      <c r="I45" s="60"/>
    </row>
    <row r="46" spans="2:8" ht="12.75" customHeight="1">
      <c r="B46" s="72"/>
      <c r="C46" s="31" t="s">
        <v>261</v>
      </c>
      <c r="D46" s="181">
        <f>'[1]2022'!$AC$114</f>
        <v>720743</v>
      </c>
      <c r="H46" s="60"/>
    </row>
    <row r="47" spans="2:4" ht="12.75" customHeight="1" outlineLevel="1">
      <c r="B47" s="13"/>
      <c r="C47" s="31"/>
      <c r="D47" s="181"/>
    </row>
    <row r="48" spans="2:10" ht="12.75" customHeight="1">
      <c r="B48" s="13"/>
      <c r="C48" s="36" t="s">
        <v>1</v>
      </c>
      <c r="D48" s="38">
        <f>D45</f>
        <v>720743</v>
      </c>
      <c r="H48" s="60"/>
      <c r="I48" s="60"/>
      <c r="J48" s="60"/>
    </row>
    <row r="49" spans="2:4" ht="12.75">
      <c r="B49" s="14"/>
      <c r="C49" s="15"/>
      <c r="D49" s="8"/>
    </row>
    <row r="50" spans="2:7" ht="27.75" customHeight="1">
      <c r="B50" s="304" t="s">
        <v>262</v>
      </c>
      <c r="C50" s="304"/>
      <c r="D50" s="304"/>
      <c r="E50" s="304"/>
      <c r="F50" s="304"/>
      <c r="G50" s="304"/>
    </row>
    <row r="51" spans="2:4" ht="12.75">
      <c r="B51" s="12"/>
      <c r="C51" s="12"/>
      <c r="D51" s="12"/>
    </row>
    <row r="52" spans="2:4" ht="40.5" customHeight="1">
      <c r="B52" s="10" t="s">
        <v>36</v>
      </c>
      <c r="C52" s="11" t="s">
        <v>37</v>
      </c>
      <c r="D52" s="11" t="s">
        <v>38</v>
      </c>
    </row>
    <row r="53" spans="2:6" ht="12.75">
      <c r="B53" s="9">
        <v>1</v>
      </c>
      <c r="C53" s="9">
        <v>2</v>
      </c>
      <c r="D53" s="9">
        <v>4</v>
      </c>
      <c r="E53" s="306"/>
      <c r="F53" s="307"/>
    </row>
    <row r="54" spans="2:9" ht="24.75" customHeight="1">
      <c r="B54" s="72">
        <v>1</v>
      </c>
      <c r="C54" s="27" t="s">
        <v>182</v>
      </c>
      <c r="D54" s="28">
        <v>0</v>
      </c>
      <c r="F54" s="308"/>
      <c r="G54" s="308"/>
      <c r="I54" s="60"/>
    </row>
    <row r="55" spans="2:9" ht="12.75">
      <c r="B55" s="72">
        <v>2</v>
      </c>
      <c r="C55" s="27" t="s">
        <v>183</v>
      </c>
      <c r="D55" s="28">
        <v>0</v>
      </c>
      <c r="F55" s="145"/>
      <c r="G55" s="145"/>
      <c r="I55" s="60"/>
    </row>
    <row r="56" spans="2:4" ht="12.75">
      <c r="B56" s="13"/>
      <c r="C56" s="27"/>
      <c r="D56" s="39"/>
    </row>
    <row r="57" spans="2:4" ht="12.75">
      <c r="B57" s="13"/>
      <c r="C57" s="36" t="s">
        <v>1</v>
      </c>
      <c r="D57" s="38">
        <f>D54+D55</f>
        <v>0</v>
      </c>
    </row>
    <row r="58" spans="2:4" ht="12.75">
      <c r="B58" s="14"/>
      <c r="C58" s="15"/>
      <c r="D58" s="8"/>
    </row>
    <row r="59" spans="2:4" ht="12.75">
      <c r="B59" s="14"/>
      <c r="C59" s="15"/>
      <c r="D59" s="8"/>
    </row>
    <row r="60" spans="2:4" ht="12.75">
      <c r="B60" s="14"/>
      <c r="C60" s="15"/>
      <c r="D60" s="8"/>
    </row>
    <row r="61" spans="2:4" ht="12.75">
      <c r="B61" s="14"/>
      <c r="C61" s="15"/>
      <c r="D61" s="8"/>
    </row>
    <row r="62" spans="2:4" ht="12.75">
      <c r="B62" s="305" t="s">
        <v>137</v>
      </c>
      <c r="C62" s="305"/>
      <c r="D62" s="62">
        <f>D14+G29+D35+D48+D57</f>
        <v>3160393</v>
      </c>
    </row>
    <row r="63" spans="2:9" ht="12.75">
      <c r="B63" s="14"/>
      <c r="C63" s="15"/>
      <c r="D63" s="8"/>
      <c r="I63" s="60"/>
    </row>
    <row r="64" spans="2:4" ht="12.75">
      <c r="B64" s="7" t="s">
        <v>58</v>
      </c>
      <c r="D64" s="7" t="s">
        <v>0</v>
      </c>
    </row>
    <row r="66" spans="2:4" ht="12.75">
      <c r="B66" s="7" t="s">
        <v>276</v>
      </c>
      <c r="D66" s="7" t="s">
        <v>277</v>
      </c>
    </row>
    <row r="69" ht="12.75">
      <c r="I69" s="60"/>
    </row>
    <row r="70" ht="12.75">
      <c r="I70" s="60"/>
    </row>
  </sheetData>
  <sheetProtection/>
  <mergeCells count="28">
    <mergeCell ref="D1:G1"/>
    <mergeCell ref="D2:G2"/>
    <mergeCell ref="B7:D7"/>
    <mergeCell ref="B10:D1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B23:D23"/>
    <mergeCell ref="B31:G31"/>
    <mergeCell ref="D33:E33"/>
    <mergeCell ref="D34:E34"/>
    <mergeCell ref="D35:E35"/>
    <mergeCell ref="B50:G50"/>
    <mergeCell ref="E53:F53"/>
    <mergeCell ref="F54:G54"/>
    <mergeCell ref="B62:C62"/>
    <mergeCell ref="D36:E36"/>
    <mergeCell ref="D37:E37"/>
    <mergeCell ref="D38:E38"/>
    <mergeCell ref="D39:E39"/>
    <mergeCell ref="B41:G41"/>
    <mergeCell ref="E44:F44"/>
  </mergeCells>
  <printOptions/>
  <pageMargins left="0.5905511811023623" right="0" top="0.3937007874015748" bottom="0.3937007874015748" header="0" footer="0"/>
  <pageSetup horizontalDpi="600" verticalDpi="600" orientation="portrait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K70"/>
  <sheetViews>
    <sheetView showGridLines="0" zoomScalePageLayoutView="0" workbookViewId="0" topLeftCell="A40">
      <selection activeCell="C64" sqref="C64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1" width="10.140625" style="7" bestFit="1" customWidth="1"/>
    <col min="12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4" ht="12.75">
      <c r="B7" s="307" t="s">
        <v>34</v>
      </c>
      <c r="C7" s="307"/>
      <c r="D7" s="307"/>
    </row>
    <row r="8" spans="2:4" ht="20.25" customHeight="1">
      <c r="B8" s="19" t="s">
        <v>309</v>
      </c>
      <c r="C8" s="19"/>
      <c r="D8" s="19"/>
    </row>
    <row r="9" ht="6.75" customHeight="1"/>
    <row r="10" spans="2:4" ht="12.75">
      <c r="B10" s="316" t="s">
        <v>168</v>
      </c>
      <c r="C10" s="316"/>
      <c r="D10" s="316"/>
    </row>
    <row r="11" ht="13.5" customHeight="1"/>
    <row r="12" spans="2:5" ht="23.25" customHeight="1">
      <c r="B12" s="10" t="s">
        <v>36</v>
      </c>
      <c r="C12" s="11" t="s">
        <v>37</v>
      </c>
      <c r="D12" s="310" t="s">
        <v>38</v>
      </c>
      <c r="E12" s="310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11">
        <f>D16+D15</f>
        <v>1951705</v>
      </c>
      <c r="E14" s="311"/>
      <c r="J14" s="60">
        <f>74010-D14</f>
        <v>-1877695</v>
      </c>
    </row>
    <row r="15" spans="2:5" ht="12.75" customHeight="1">
      <c r="B15" s="13"/>
      <c r="C15" s="31" t="s">
        <v>39</v>
      </c>
      <c r="D15" s="313">
        <f>D19+D20</f>
        <v>1716630</v>
      </c>
      <c r="E15" s="313"/>
    </row>
    <row r="16" spans="2:10" ht="12.75" customHeight="1">
      <c r="B16" s="13"/>
      <c r="C16" s="31" t="s">
        <v>40</v>
      </c>
      <c r="D16" s="328">
        <f>'[1]2023'!$AC$6</f>
        <v>235075</v>
      </c>
      <c r="E16" s="328"/>
      <c r="J16" s="60">
        <f>D16+D46</f>
        <v>984648</v>
      </c>
    </row>
    <row r="17" spans="2:10" ht="12.75" customHeight="1">
      <c r="B17" s="13"/>
      <c r="C17" s="41" t="s">
        <v>273</v>
      </c>
      <c r="D17" s="329"/>
      <c r="E17" s="329"/>
      <c r="J17" s="60"/>
    </row>
    <row r="18" spans="2:5" ht="12.75" customHeight="1">
      <c r="B18" s="13"/>
      <c r="C18" s="41" t="s">
        <v>64</v>
      </c>
      <c r="D18" s="329"/>
      <c r="E18" s="329"/>
    </row>
    <row r="19" spans="2:5" ht="12.75" customHeight="1">
      <c r="B19" s="13"/>
      <c r="C19" s="179" t="s">
        <v>269</v>
      </c>
      <c r="D19" s="326">
        <v>1397670</v>
      </c>
      <c r="E19" s="327"/>
    </row>
    <row r="20" spans="2:5" ht="12.75" customHeight="1">
      <c r="B20" s="13"/>
      <c r="C20" s="179" t="s">
        <v>270</v>
      </c>
      <c r="D20" s="326">
        <v>318960</v>
      </c>
      <c r="E20" s="327"/>
    </row>
    <row r="23" spans="2:4" ht="12.75" outlineLevel="1">
      <c r="B23" s="316" t="s">
        <v>169</v>
      </c>
      <c r="C23" s="316"/>
      <c r="D23" s="316"/>
    </row>
    <row r="24" ht="12.75" outlineLevel="1"/>
    <row r="25" spans="2:7" ht="57" customHeight="1" outlineLevel="1">
      <c r="B25" s="10" t="s">
        <v>36</v>
      </c>
      <c r="C25" s="35" t="s">
        <v>37</v>
      </c>
      <c r="D25" s="10" t="s">
        <v>42</v>
      </c>
      <c r="E25" s="11" t="s">
        <v>134</v>
      </c>
      <c r="F25" s="10" t="s">
        <v>44</v>
      </c>
      <c r="G25" s="11" t="s">
        <v>69</v>
      </c>
    </row>
    <row r="26" spans="2:7" ht="12.75" outlineLevel="1">
      <c r="B26" s="9">
        <v>1</v>
      </c>
      <c r="C26" s="30">
        <v>2</v>
      </c>
      <c r="D26" s="9">
        <v>3</v>
      </c>
      <c r="E26" s="32">
        <v>4</v>
      </c>
      <c r="F26" s="11">
        <v>5</v>
      </c>
      <c r="G26" s="32">
        <v>6</v>
      </c>
    </row>
    <row r="27" spans="2:7" ht="13.5" customHeight="1" outlineLevel="1">
      <c r="B27" s="13">
        <v>1</v>
      </c>
      <c r="C27" s="27" t="s">
        <v>82</v>
      </c>
      <c r="D27" s="9"/>
      <c r="E27" s="20"/>
      <c r="F27" s="10"/>
      <c r="G27" s="20"/>
    </row>
    <row r="28" spans="2:9" ht="11.25" customHeight="1" outlineLevel="1">
      <c r="B28" s="13"/>
      <c r="C28" s="27" t="s">
        <v>83</v>
      </c>
      <c r="D28" s="9">
        <v>0</v>
      </c>
      <c r="E28" s="32">
        <v>9</v>
      </c>
      <c r="F28" s="9">
        <v>150</v>
      </c>
      <c r="G28" s="20">
        <f>D28*E28*F28</f>
        <v>0</v>
      </c>
      <c r="I28" s="7">
        <f>5300-G28</f>
        <v>5300</v>
      </c>
    </row>
    <row r="29" spans="2:7" s="66" customFormat="1" ht="12.75" customHeight="1" outlineLevel="1">
      <c r="B29" s="64"/>
      <c r="C29" s="36" t="s">
        <v>1</v>
      </c>
      <c r="D29" s="24"/>
      <c r="E29" s="58"/>
      <c r="F29" s="65"/>
      <c r="G29" s="58">
        <f>G27</f>
        <v>0</v>
      </c>
    </row>
    <row r="30" spans="2:4" ht="12.75">
      <c r="B30" s="12"/>
      <c r="C30" s="12"/>
      <c r="D30" s="12"/>
    </row>
    <row r="31" spans="2:7" ht="12.75" customHeight="1">
      <c r="B31" s="304" t="s">
        <v>170</v>
      </c>
      <c r="C31" s="304"/>
      <c r="D31" s="304"/>
      <c r="E31" s="304"/>
      <c r="F31" s="304"/>
      <c r="G31" s="304"/>
    </row>
    <row r="32" spans="2:4" ht="25.5" customHeight="1">
      <c r="B32" s="12"/>
      <c r="C32" s="12"/>
      <c r="D32" s="12"/>
    </row>
    <row r="33" spans="2:5" ht="21.75" customHeight="1">
      <c r="B33" s="10" t="s">
        <v>36</v>
      </c>
      <c r="C33" s="11" t="s">
        <v>37</v>
      </c>
      <c r="D33" s="310" t="s">
        <v>38</v>
      </c>
      <c r="E33" s="310"/>
    </row>
    <row r="34" spans="2:5" ht="12.75">
      <c r="B34" s="11">
        <v>1</v>
      </c>
      <c r="C34" s="11">
        <v>2</v>
      </c>
      <c r="D34" s="310">
        <v>3</v>
      </c>
      <c r="E34" s="310"/>
    </row>
    <row r="35" spans="2:6" ht="18" customHeight="1">
      <c r="B35" s="13">
        <v>1</v>
      </c>
      <c r="C35" s="27" t="s">
        <v>45</v>
      </c>
      <c r="D35" s="311">
        <f>D37+D36</f>
        <v>589425</v>
      </c>
      <c r="E35" s="311"/>
      <c r="F35" s="19"/>
    </row>
    <row r="36" spans="2:6" ht="12.75" customHeight="1">
      <c r="B36" s="13"/>
      <c r="C36" s="31" t="s">
        <v>46</v>
      </c>
      <c r="D36" s="313">
        <f>D38+D39</f>
        <v>518430</v>
      </c>
      <c r="E36" s="313"/>
      <c r="F36" s="19"/>
    </row>
    <row r="37" spans="2:6" ht="12.75" customHeight="1">
      <c r="B37" s="13"/>
      <c r="C37" s="31" t="s">
        <v>49</v>
      </c>
      <c r="D37" s="325">
        <f>'[1]2023'!$AC$11</f>
        <v>70995</v>
      </c>
      <c r="E37" s="325"/>
      <c r="F37" s="19"/>
    </row>
    <row r="38" spans="2:6" ht="12.75" customHeight="1">
      <c r="B38" s="13"/>
      <c r="C38" s="179" t="s">
        <v>269</v>
      </c>
      <c r="D38" s="325">
        <v>422100</v>
      </c>
      <c r="E38" s="325"/>
      <c r="F38" s="19"/>
    </row>
    <row r="39" spans="2:5" ht="12.75" customHeight="1">
      <c r="B39" s="13"/>
      <c r="C39" s="179" t="s">
        <v>270</v>
      </c>
      <c r="D39" s="325">
        <v>96330</v>
      </c>
      <c r="E39" s="325"/>
    </row>
    <row r="40" spans="2:4" ht="12.75">
      <c r="B40" s="14"/>
      <c r="C40" s="15"/>
      <c r="D40" s="8"/>
    </row>
    <row r="41" spans="2:7" ht="12.75" customHeight="1">
      <c r="B41" s="304" t="s">
        <v>259</v>
      </c>
      <c r="C41" s="304"/>
      <c r="D41" s="304"/>
      <c r="E41" s="304"/>
      <c r="F41" s="304"/>
      <c r="G41" s="304"/>
    </row>
    <row r="42" spans="2:4" ht="12.75">
      <c r="B42" s="12"/>
      <c r="C42" s="12"/>
      <c r="D42" s="12"/>
    </row>
    <row r="43" spans="2:11" ht="40.5" customHeight="1">
      <c r="B43" s="10" t="s">
        <v>36</v>
      </c>
      <c r="C43" s="11" t="s">
        <v>37</v>
      </c>
      <c r="D43" s="11" t="s">
        <v>38</v>
      </c>
      <c r="K43" s="60"/>
    </row>
    <row r="44" spans="2:6" ht="12.75">
      <c r="B44" s="9">
        <v>1</v>
      </c>
      <c r="C44" s="9">
        <v>2</v>
      </c>
      <c r="D44" s="9">
        <v>4</v>
      </c>
      <c r="E44" s="306"/>
      <c r="F44" s="307"/>
    </row>
    <row r="45" spans="2:9" ht="12.75" customHeight="1">
      <c r="B45" s="72">
        <v>1</v>
      </c>
      <c r="C45" s="27" t="s">
        <v>260</v>
      </c>
      <c r="D45" s="74">
        <f>D46+D47</f>
        <v>749573</v>
      </c>
      <c r="H45" s="60"/>
      <c r="I45" s="60"/>
    </row>
    <row r="46" spans="2:8" ht="12.75" customHeight="1">
      <c r="B46" s="72"/>
      <c r="C46" s="31" t="s">
        <v>261</v>
      </c>
      <c r="D46" s="207">
        <f>'[1]2023'!$AC$114</f>
        <v>749573</v>
      </c>
      <c r="H46" s="60"/>
    </row>
    <row r="47" spans="2:4" ht="12.75" customHeight="1" outlineLevel="1">
      <c r="B47" s="13"/>
      <c r="C47" s="31"/>
      <c r="D47" s="181"/>
    </row>
    <row r="48" spans="2:10" ht="12.75" customHeight="1">
      <c r="B48" s="13"/>
      <c r="C48" s="36" t="s">
        <v>1</v>
      </c>
      <c r="D48" s="38">
        <f>D45</f>
        <v>749573</v>
      </c>
      <c r="H48" s="60"/>
      <c r="I48" s="60"/>
      <c r="J48" s="60"/>
    </row>
    <row r="49" spans="2:4" ht="12.75">
      <c r="B49" s="14"/>
      <c r="C49" s="15"/>
      <c r="D49" s="8"/>
    </row>
    <row r="50" spans="2:7" ht="27.75" customHeight="1">
      <c r="B50" s="304" t="s">
        <v>262</v>
      </c>
      <c r="C50" s="304"/>
      <c r="D50" s="304"/>
      <c r="E50" s="304"/>
      <c r="F50" s="304"/>
      <c r="G50" s="304"/>
    </row>
    <row r="51" spans="2:4" ht="12.75">
      <c r="B51" s="12"/>
      <c r="C51" s="12"/>
      <c r="D51" s="12"/>
    </row>
    <row r="52" spans="2:4" ht="40.5" customHeight="1">
      <c r="B52" s="10" t="s">
        <v>36</v>
      </c>
      <c r="C52" s="11" t="s">
        <v>37</v>
      </c>
      <c r="D52" s="11" t="s">
        <v>38</v>
      </c>
    </row>
    <row r="53" spans="2:6" ht="12.75">
      <c r="B53" s="9">
        <v>1</v>
      </c>
      <c r="C53" s="9">
        <v>2</v>
      </c>
      <c r="D53" s="9">
        <v>4</v>
      </c>
      <c r="E53" s="306"/>
      <c r="F53" s="307"/>
    </row>
    <row r="54" spans="2:9" ht="24.75" customHeight="1">
      <c r="B54" s="72">
        <v>1</v>
      </c>
      <c r="C54" s="27" t="s">
        <v>182</v>
      </c>
      <c r="D54" s="28">
        <v>0</v>
      </c>
      <c r="F54" s="308"/>
      <c r="G54" s="308"/>
      <c r="I54" s="60"/>
    </row>
    <row r="55" spans="2:9" ht="12.75">
      <c r="B55" s="72">
        <v>2</v>
      </c>
      <c r="C55" s="27" t="s">
        <v>183</v>
      </c>
      <c r="D55" s="28">
        <v>0</v>
      </c>
      <c r="F55" s="145"/>
      <c r="G55" s="145"/>
      <c r="I55" s="60"/>
    </row>
    <row r="56" spans="2:4" ht="12.75">
      <c r="B56" s="13"/>
      <c r="C56" s="27"/>
      <c r="D56" s="39"/>
    </row>
    <row r="57" spans="2:4" ht="12.75">
      <c r="B57" s="13"/>
      <c r="C57" s="36" t="s">
        <v>1</v>
      </c>
      <c r="D57" s="38">
        <f>D54+D55</f>
        <v>0</v>
      </c>
    </row>
    <row r="58" spans="2:4" ht="12.75">
      <c r="B58" s="14"/>
      <c r="C58" s="15"/>
      <c r="D58" s="8"/>
    </row>
    <row r="59" spans="2:4" ht="12.75">
      <c r="B59" s="14"/>
      <c r="C59" s="15"/>
      <c r="D59" s="8"/>
    </row>
    <row r="60" spans="2:4" ht="12.75">
      <c r="B60" s="14"/>
      <c r="C60" s="15"/>
      <c r="D60" s="8"/>
    </row>
    <row r="61" spans="2:4" ht="12.75">
      <c r="B61" s="14"/>
      <c r="C61" s="15"/>
      <c r="D61" s="8"/>
    </row>
    <row r="62" spans="2:4" ht="12.75">
      <c r="B62" s="305" t="s">
        <v>153</v>
      </c>
      <c r="C62" s="305"/>
      <c r="D62" s="62">
        <f>D14+G29+D35+D48+D57</f>
        <v>3290703</v>
      </c>
    </row>
    <row r="63" spans="2:9" ht="12.75">
      <c r="B63" s="14"/>
      <c r="C63" s="15"/>
      <c r="D63" s="8"/>
      <c r="I63" s="60"/>
    </row>
    <row r="64" spans="2:4" ht="12.75">
      <c r="B64" s="7" t="s">
        <v>58</v>
      </c>
      <c r="D64" s="7" t="s">
        <v>0</v>
      </c>
    </row>
    <row r="66" spans="2:4" ht="12.75">
      <c r="B66" s="7" t="s">
        <v>276</v>
      </c>
      <c r="D66" s="7" t="s">
        <v>277</v>
      </c>
    </row>
    <row r="69" ht="12.75">
      <c r="I69" s="60"/>
    </row>
    <row r="70" ht="12.75">
      <c r="I70" s="60"/>
    </row>
  </sheetData>
  <sheetProtection/>
  <mergeCells count="28">
    <mergeCell ref="D1:G1"/>
    <mergeCell ref="D2:G2"/>
    <mergeCell ref="B7:D7"/>
    <mergeCell ref="B10:D1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B23:D23"/>
    <mergeCell ref="B31:G31"/>
    <mergeCell ref="D33:E33"/>
    <mergeCell ref="D34:E34"/>
    <mergeCell ref="D35:E35"/>
    <mergeCell ref="B50:G50"/>
    <mergeCell ref="E53:F53"/>
    <mergeCell ref="F54:G54"/>
    <mergeCell ref="B62:C62"/>
    <mergeCell ref="D36:E36"/>
    <mergeCell ref="D37:E37"/>
    <mergeCell ref="D38:E38"/>
    <mergeCell ref="D39:E39"/>
    <mergeCell ref="B41:G41"/>
    <mergeCell ref="E44:F44"/>
  </mergeCells>
  <printOptions/>
  <pageMargins left="0.5905511811023623" right="0" top="0" bottom="0" header="0" footer="0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K141"/>
  <sheetViews>
    <sheetView showGridLines="0" zoomScalePageLayoutView="0" workbookViewId="0" topLeftCell="A119">
      <selection activeCell="C136" sqref="C136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4" ht="12.75">
      <c r="B7" s="307" t="s">
        <v>34</v>
      </c>
      <c r="C7" s="307"/>
      <c r="D7" s="307"/>
    </row>
    <row r="8" spans="2:4" ht="20.25" customHeight="1">
      <c r="B8" s="19" t="s">
        <v>308</v>
      </c>
      <c r="C8" s="19"/>
      <c r="D8" s="19"/>
    </row>
    <row r="9" ht="6.75" customHeight="1"/>
    <row r="10" spans="2:4" ht="12.75">
      <c r="B10" s="316" t="s">
        <v>168</v>
      </c>
      <c r="C10" s="316"/>
      <c r="D10" s="316"/>
    </row>
    <row r="11" ht="13.5" customHeight="1"/>
    <row r="12" spans="2:5" ht="23.25" customHeight="1">
      <c r="B12" s="10" t="s">
        <v>36</v>
      </c>
      <c r="C12" s="11" t="s">
        <v>37</v>
      </c>
      <c r="D12" s="310" t="s">
        <v>38</v>
      </c>
      <c r="E12" s="310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31">
        <f>D16</f>
        <v>162662</v>
      </c>
      <c r="E14" s="331"/>
      <c r="J14" s="60">
        <f>116584-D14</f>
        <v>-46078</v>
      </c>
    </row>
    <row r="15" spans="2:5" ht="12.75" customHeight="1">
      <c r="B15" s="13"/>
      <c r="C15" s="27" t="s">
        <v>39</v>
      </c>
      <c r="D15" s="332"/>
      <c r="E15" s="332"/>
    </row>
    <row r="16" spans="2:5" ht="12.75" customHeight="1">
      <c r="B16" s="13"/>
      <c r="C16" s="27" t="s">
        <v>40</v>
      </c>
      <c r="D16" s="325">
        <f>'[1]08.12.2020'!$AN$6</f>
        <v>162662</v>
      </c>
      <c r="E16" s="325"/>
    </row>
    <row r="17" spans="2:10" ht="12.75" customHeight="1">
      <c r="B17" s="13"/>
      <c r="C17" s="41" t="s">
        <v>256</v>
      </c>
      <c r="D17" s="333"/>
      <c r="E17" s="333"/>
      <c r="J17" s="60"/>
    </row>
    <row r="18" spans="2:5" ht="12.75" customHeight="1">
      <c r="B18" s="13"/>
      <c r="C18" s="41" t="s">
        <v>64</v>
      </c>
      <c r="D18" s="329"/>
      <c r="E18" s="329"/>
    </row>
    <row r="21" spans="2:4" ht="12.75" outlineLevel="1">
      <c r="B21" s="316" t="s">
        <v>169</v>
      </c>
      <c r="C21" s="316"/>
      <c r="D21" s="316"/>
    </row>
    <row r="22" ht="12.75" outlineLevel="1"/>
    <row r="23" spans="2:7" ht="57" customHeight="1" outlineLevel="1">
      <c r="B23" s="10" t="s">
        <v>36</v>
      </c>
      <c r="C23" s="35" t="s">
        <v>37</v>
      </c>
      <c r="D23" s="10" t="s">
        <v>42</v>
      </c>
      <c r="E23" s="11" t="s">
        <v>134</v>
      </c>
      <c r="F23" s="10" t="s">
        <v>44</v>
      </c>
      <c r="G23" s="11" t="s">
        <v>69</v>
      </c>
    </row>
    <row r="24" spans="2:7" ht="12.75" outlineLevel="1">
      <c r="B24" s="9">
        <v>1</v>
      </c>
      <c r="C24" s="30">
        <v>2</v>
      </c>
      <c r="D24" s="9">
        <v>3</v>
      </c>
      <c r="E24" s="32">
        <v>4</v>
      </c>
      <c r="F24" s="11">
        <v>5</v>
      </c>
      <c r="G24" s="32">
        <v>6</v>
      </c>
    </row>
    <row r="25" spans="2:7" ht="13.5" customHeight="1" outlineLevel="1">
      <c r="B25" s="13">
        <v>1</v>
      </c>
      <c r="C25" s="27" t="s">
        <v>82</v>
      </c>
      <c r="D25" s="9"/>
      <c r="E25" s="20"/>
      <c r="F25" s="10"/>
      <c r="G25" s="20"/>
    </row>
    <row r="26" spans="2:9" ht="11.25" customHeight="1" outlineLevel="1">
      <c r="B26" s="13"/>
      <c r="C26" s="27" t="s">
        <v>83</v>
      </c>
      <c r="D26" s="9">
        <v>0</v>
      </c>
      <c r="E26" s="32">
        <v>9</v>
      </c>
      <c r="F26" s="9">
        <v>150</v>
      </c>
      <c r="G26" s="20">
        <f>D26*E26*F26</f>
        <v>0</v>
      </c>
      <c r="I26" s="7">
        <f>5300-G26</f>
        <v>5300</v>
      </c>
    </row>
    <row r="27" spans="2:7" s="66" customFormat="1" ht="12.75" customHeight="1" outlineLevel="1">
      <c r="B27" s="64"/>
      <c r="C27" s="36" t="s">
        <v>1</v>
      </c>
      <c r="D27" s="24"/>
      <c r="E27" s="58"/>
      <c r="F27" s="65"/>
      <c r="G27" s="58">
        <f>G25</f>
        <v>0</v>
      </c>
    </row>
    <row r="28" spans="2:4" ht="12.75">
      <c r="B28" s="12"/>
      <c r="C28" s="12"/>
      <c r="D28" s="12"/>
    </row>
    <row r="29" spans="2:7" ht="12.75" customHeight="1">
      <c r="B29" s="304" t="s">
        <v>170</v>
      </c>
      <c r="C29" s="304"/>
      <c r="D29" s="304"/>
      <c r="E29" s="304"/>
      <c r="F29" s="304"/>
      <c r="G29" s="304"/>
    </row>
    <row r="30" spans="2:4" ht="25.5" customHeight="1">
      <c r="B30" s="12"/>
      <c r="C30" s="12"/>
      <c r="D30" s="12"/>
    </row>
    <row r="31" spans="2:5" ht="21.75" customHeight="1">
      <c r="B31" s="10" t="s">
        <v>36</v>
      </c>
      <c r="C31" s="11" t="s">
        <v>37</v>
      </c>
      <c r="D31" s="310" t="s">
        <v>38</v>
      </c>
      <c r="E31" s="310"/>
    </row>
    <row r="32" spans="2:5" ht="12.75">
      <c r="B32" s="11">
        <v>1</v>
      </c>
      <c r="C32" s="11">
        <v>2</v>
      </c>
      <c r="D32" s="310">
        <v>3</v>
      </c>
      <c r="E32" s="310"/>
    </row>
    <row r="33" spans="2:6" ht="18" customHeight="1">
      <c r="B33" s="13">
        <v>1</v>
      </c>
      <c r="C33" s="27" t="s">
        <v>45</v>
      </c>
      <c r="D33" s="311">
        <f>D35</f>
        <v>49124</v>
      </c>
      <c r="E33" s="311"/>
      <c r="F33" s="19"/>
    </row>
    <row r="34" spans="2:6" ht="12.75" customHeight="1">
      <c r="B34" s="13"/>
      <c r="C34" s="31" t="s">
        <v>46</v>
      </c>
      <c r="D34" s="330"/>
      <c r="E34" s="330"/>
      <c r="F34" s="19"/>
    </row>
    <row r="35" spans="2:6" ht="12.75" customHeight="1">
      <c r="B35" s="13"/>
      <c r="C35" s="31" t="s">
        <v>49</v>
      </c>
      <c r="D35" s="325">
        <f>'[1]08.12.2020'!$AN$11</f>
        <v>49124</v>
      </c>
      <c r="E35" s="325"/>
      <c r="F35" s="19"/>
    </row>
    <row r="36" spans="2:6" ht="12.75" customHeight="1" hidden="1">
      <c r="B36" s="13"/>
      <c r="C36" s="27" t="s">
        <v>47</v>
      </c>
      <c r="D36" s="320">
        <v>24905</v>
      </c>
      <c r="E36" s="320"/>
      <c r="F36" s="19"/>
    </row>
    <row r="37" spans="2:5" ht="12.75" customHeight="1" hidden="1">
      <c r="B37" s="13"/>
      <c r="C37" s="27" t="s">
        <v>48</v>
      </c>
      <c r="D37" s="320">
        <v>217722</v>
      </c>
      <c r="E37" s="320"/>
    </row>
    <row r="38" spans="2:4" ht="12.75">
      <c r="B38" s="14"/>
      <c r="C38" s="15"/>
      <c r="D38" s="8"/>
    </row>
    <row r="39" spans="2:4" ht="12.75">
      <c r="B39" s="14"/>
      <c r="C39" s="15"/>
      <c r="D39" s="8"/>
    </row>
    <row r="40" spans="2:6" ht="12.75">
      <c r="B40" s="316" t="s">
        <v>171</v>
      </c>
      <c r="C40" s="316"/>
      <c r="D40" s="316"/>
      <c r="E40" s="316"/>
      <c r="F40" s="316"/>
    </row>
    <row r="42" spans="2:7" ht="49.5" customHeight="1">
      <c r="B42" s="10" t="s">
        <v>36</v>
      </c>
      <c r="C42" s="35" t="s">
        <v>37</v>
      </c>
      <c r="D42" s="11" t="s">
        <v>67</v>
      </c>
      <c r="E42" s="20" t="s">
        <v>71</v>
      </c>
      <c r="F42" s="11" t="s">
        <v>68</v>
      </c>
      <c r="G42" s="10" t="s">
        <v>70</v>
      </c>
    </row>
    <row r="43" spans="2:7" ht="13.5" customHeight="1">
      <c r="B43" s="9">
        <v>1</v>
      </c>
      <c r="C43" s="30">
        <v>2</v>
      </c>
      <c r="D43" s="9">
        <v>3</v>
      </c>
      <c r="E43" s="20"/>
      <c r="F43" s="32">
        <v>4</v>
      </c>
      <c r="G43" s="32">
        <v>5</v>
      </c>
    </row>
    <row r="44" spans="2:8" ht="45" customHeight="1">
      <c r="B44" s="69">
        <v>1</v>
      </c>
      <c r="C44" s="70" t="s">
        <v>51</v>
      </c>
      <c r="D44" s="71"/>
      <c r="E44" s="20"/>
      <c r="F44" s="71"/>
      <c r="G44" s="90">
        <f>G45</f>
        <v>14435</v>
      </c>
      <c r="H44" s="60">
        <f>G44-G45-G46</f>
        <v>-860</v>
      </c>
    </row>
    <row r="45" spans="2:8" ht="12.75" customHeight="1">
      <c r="B45" s="20"/>
      <c r="C45" s="37" t="s">
        <v>65</v>
      </c>
      <c r="D45" s="32">
        <v>956</v>
      </c>
      <c r="E45" s="32">
        <v>104.6</v>
      </c>
      <c r="F45" s="32">
        <v>12</v>
      </c>
      <c r="G45" s="208">
        <v>14435</v>
      </c>
      <c r="H45" s="7">
        <f>D45*F45*E45/100</f>
        <v>11999.712</v>
      </c>
    </row>
    <row r="46" spans="2:11" ht="12.75" customHeight="1" hidden="1">
      <c r="B46" s="20"/>
      <c r="C46" s="37" t="s">
        <v>66</v>
      </c>
      <c r="D46" s="32">
        <v>0.56</v>
      </c>
      <c r="E46" s="32">
        <v>104.7</v>
      </c>
      <c r="F46" s="32">
        <v>1466</v>
      </c>
      <c r="G46" s="91">
        <v>860</v>
      </c>
      <c r="H46" s="7">
        <f>D46*F46*E46/100</f>
        <v>859.54512</v>
      </c>
      <c r="J46" s="7">
        <f>G44-G45</f>
        <v>0</v>
      </c>
      <c r="K46" s="7">
        <f>J46/(D46*E46/100)</f>
        <v>0</v>
      </c>
    </row>
    <row r="47" spans="2:8" ht="15.75" customHeight="1">
      <c r="B47" s="69">
        <v>2</v>
      </c>
      <c r="C47" s="70" t="s">
        <v>281</v>
      </c>
      <c r="D47" s="71"/>
      <c r="E47" s="71"/>
      <c r="F47" s="71"/>
      <c r="G47" s="185">
        <v>0</v>
      </c>
      <c r="H47" s="7">
        <f>D47*F47*E47</f>
        <v>0</v>
      </c>
    </row>
    <row r="48" spans="2:7" ht="12.75">
      <c r="B48" s="20">
        <v>3</v>
      </c>
      <c r="C48" s="37" t="s">
        <v>286</v>
      </c>
      <c r="D48" s="32"/>
      <c r="E48" s="32"/>
      <c r="F48" s="32"/>
      <c r="G48" s="185">
        <v>0</v>
      </c>
    </row>
    <row r="49" spans="2:7" ht="12.75">
      <c r="B49" s="21"/>
      <c r="C49" s="42" t="s">
        <v>1</v>
      </c>
      <c r="D49" s="33"/>
      <c r="E49" s="20"/>
      <c r="F49" s="32"/>
      <c r="G49" s="92">
        <v>14435</v>
      </c>
    </row>
    <row r="51" spans="2:7" ht="12.75">
      <c r="B51" s="316" t="s">
        <v>172</v>
      </c>
      <c r="C51" s="316"/>
      <c r="D51" s="316"/>
      <c r="E51" s="316"/>
      <c r="F51" s="316"/>
      <c r="G51" s="316"/>
    </row>
    <row r="52" ht="12.75" customHeight="1"/>
    <row r="53" spans="2:7" ht="47.25" customHeight="1">
      <c r="B53" s="10" t="s">
        <v>36</v>
      </c>
      <c r="C53" s="35" t="s">
        <v>37</v>
      </c>
      <c r="D53" s="11" t="s">
        <v>54</v>
      </c>
      <c r="E53" s="49" t="s">
        <v>71</v>
      </c>
      <c r="F53" s="11" t="s">
        <v>55</v>
      </c>
      <c r="G53" s="11" t="s">
        <v>72</v>
      </c>
    </row>
    <row r="54" spans="2:7" s="47" customFormat="1" ht="17.25" customHeight="1">
      <c r="B54" s="45">
        <v>1</v>
      </c>
      <c r="C54" s="44">
        <v>2</v>
      </c>
      <c r="D54" s="45">
        <v>3</v>
      </c>
      <c r="E54" s="46">
        <v>4</v>
      </c>
      <c r="F54" s="46">
        <v>5</v>
      </c>
      <c r="G54" s="46">
        <v>6</v>
      </c>
    </row>
    <row r="55" spans="2:10" ht="90" customHeight="1">
      <c r="B55" s="13">
        <v>1</v>
      </c>
      <c r="C55" s="48" t="s">
        <v>62</v>
      </c>
      <c r="D55" s="50">
        <v>9.9226</v>
      </c>
      <c r="E55" s="51">
        <v>1</v>
      </c>
      <c r="F55" s="50">
        <v>37350</v>
      </c>
      <c r="G55" s="202">
        <v>370610</v>
      </c>
      <c r="H55" s="7">
        <f>D55*E55*F55</f>
        <v>370609.11</v>
      </c>
      <c r="J55" s="7">
        <f>347630-G55</f>
        <v>-22980</v>
      </c>
    </row>
    <row r="56" spans="2:10" ht="12.75">
      <c r="B56" s="13">
        <v>2</v>
      </c>
      <c r="C56" s="61" t="s">
        <v>161</v>
      </c>
      <c r="D56" s="50">
        <v>7.556</v>
      </c>
      <c r="E56" s="51">
        <v>1</v>
      </c>
      <c r="F56" s="50">
        <v>87950</v>
      </c>
      <c r="G56" s="202">
        <v>664610</v>
      </c>
      <c r="H56" s="7">
        <f>D56*E56*F56</f>
        <v>664550.2</v>
      </c>
      <c r="J56" s="7">
        <f>680510-G56</f>
        <v>15900</v>
      </c>
    </row>
    <row r="57" spans="2:10" ht="27.75" customHeight="1">
      <c r="B57" s="153">
        <v>3</v>
      </c>
      <c r="C57" s="29" t="s">
        <v>59</v>
      </c>
      <c r="D57" s="52">
        <v>27.61</v>
      </c>
      <c r="E57" s="46">
        <v>1</v>
      </c>
      <c r="F57" s="46">
        <v>800</v>
      </c>
      <c r="G57" s="186">
        <v>0</v>
      </c>
      <c r="H57" s="7">
        <f>D57*E57*F57</f>
        <v>22088</v>
      </c>
      <c r="J57" s="7">
        <f>41730-H57</f>
        <v>19642</v>
      </c>
    </row>
    <row r="58" spans="2:8" ht="12.75" customHeight="1">
      <c r="B58" s="153">
        <v>4</v>
      </c>
      <c r="C58" s="147" t="s">
        <v>27</v>
      </c>
      <c r="D58" s="52"/>
      <c r="E58" s="46"/>
      <c r="F58" s="46"/>
      <c r="G58" s="186"/>
      <c r="H58" s="7">
        <f>D58*E58*F58</f>
        <v>0</v>
      </c>
    </row>
    <row r="59" spans="2:8" ht="12.75" customHeight="1">
      <c r="B59" s="153">
        <v>5</v>
      </c>
      <c r="C59" s="147" t="s">
        <v>135</v>
      </c>
      <c r="D59" s="52">
        <v>1131.11</v>
      </c>
      <c r="E59" s="46">
        <v>104.6</v>
      </c>
      <c r="F59" s="46">
        <v>12</v>
      </c>
      <c r="G59" s="210">
        <f>'[1]08.12.2020'!$AN$32</f>
        <v>14198</v>
      </c>
      <c r="H59" s="7">
        <f>D59*E59*F59/100</f>
        <v>14197.69272</v>
      </c>
    </row>
    <row r="60" spans="2:7" ht="12.75">
      <c r="B60" s="13"/>
      <c r="C60" s="42" t="s">
        <v>1</v>
      </c>
      <c r="D60" s="53"/>
      <c r="E60" s="46"/>
      <c r="F60" s="46"/>
      <c r="G60" s="93">
        <f>G55+G56+G57+G58+G59</f>
        <v>1049418</v>
      </c>
    </row>
    <row r="62" spans="2:7" ht="12.75" customHeight="1">
      <c r="B62" s="304" t="s">
        <v>173</v>
      </c>
      <c r="C62" s="304"/>
      <c r="D62" s="304"/>
      <c r="E62" s="304"/>
      <c r="F62" s="304"/>
      <c r="G62" s="304"/>
    </row>
    <row r="63" spans="2:4" ht="12.75">
      <c r="B63" s="12"/>
      <c r="C63" s="12"/>
      <c r="D63" s="12"/>
    </row>
    <row r="64" spans="2:7" ht="62.25" customHeight="1">
      <c r="B64" s="10" t="s">
        <v>36</v>
      </c>
      <c r="C64" s="11" t="s">
        <v>37</v>
      </c>
      <c r="D64" s="11" t="s">
        <v>74</v>
      </c>
      <c r="E64" s="49" t="s">
        <v>71</v>
      </c>
      <c r="F64" s="11" t="s">
        <v>55</v>
      </c>
      <c r="G64" s="11" t="s">
        <v>75</v>
      </c>
    </row>
    <row r="65" spans="2:7" s="56" customFormat="1" ht="12.75" customHeight="1">
      <c r="B65" s="45">
        <v>1</v>
      </c>
      <c r="C65" s="45">
        <v>2</v>
      </c>
      <c r="D65" s="45">
        <v>3</v>
      </c>
      <c r="E65" s="49"/>
      <c r="F65" s="46">
        <v>4</v>
      </c>
      <c r="G65" s="46">
        <v>5</v>
      </c>
    </row>
    <row r="66" spans="2:7" ht="14.25" customHeight="1" outlineLevel="1">
      <c r="B66" s="13">
        <v>1</v>
      </c>
      <c r="C66" s="59" t="s">
        <v>95</v>
      </c>
      <c r="D66" s="55">
        <v>1500</v>
      </c>
      <c r="E66" s="49">
        <v>1</v>
      </c>
      <c r="F66" s="32">
        <v>12</v>
      </c>
      <c r="G66" s="211">
        <f>F66*E66*D66</f>
        <v>18000</v>
      </c>
    </row>
    <row r="67" spans="2:7" ht="14.25" customHeight="1" outlineLevel="1">
      <c r="B67" s="13">
        <v>2</v>
      </c>
      <c r="C67" s="59" t="s">
        <v>287</v>
      </c>
      <c r="D67" s="200">
        <f>G67</f>
        <v>23586</v>
      </c>
      <c r="E67" s="49">
        <v>1</v>
      </c>
      <c r="F67" s="32"/>
      <c r="G67" s="210">
        <f>'[1]08.12.2020'!$AN$41</f>
        <v>23586</v>
      </c>
    </row>
    <row r="68" spans="2:7" ht="14.25" customHeight="1" outlineLevel="1">
      <c r="B68" s="13">
        <v>3</v>
      </c>
      <c r="C68" s="59" t="s">
        <v>162</v>
      </c>
      <c r="D68" s="55">
        <v>4000</v>
      </c>
      <c r="E68" s="49">
        <v>1</v>
      </c>
      <c r="F68" s="32"/>
      <c r="G68" s="210">
        <v>4000</v>
      </c>
    </row>
    <row r="69" spans="2:7" ht="14.25" customHeight="1" outlineLevel="1">
      <c r="B69" s="13">
        <v>4</v>
      </c>
      <c r="C69" s="203" t="s">
        <v>288</v>
      </c>
      <c r="D69" s="200">
        <f>G69</f>
        <v>22451</v>
      </c>
      <c r="E69" s="49">
        <v>1</v>
      </c>
      <c r="F69" s="32"/>
      <c r="G69" s="210">
        <v>22451</v>
      </c>
    </row>
    <row r="70" spans="2:7" ht="14.25" customHeight="1" outlineLevel="1">
      <c r="B70" s="13">
        <v>6</v>
      </c>
      <c r="C70" s="59" t="s">
        <v>163</v>
      </c>
      <c r="D70" s="55">
        <v>2000</v>
      </c>
      <c r="E70" s="49">
        <v>1</v>
      </c>
      <c r="F70" s="32">
        <v>1</v>
      </c>
      <c r="G70" s="211">
        <v>2000</v>
      </c>
    </row>
    <row r="71" spans="2:7" ht="14.25" customHeight="1" outlineLevel="1">
      <c r="B71" s="13">
        <v>7</v>
      </c>
      <c r="C71" s="59" t="s">
        <v>293</v>
      </c>
      <c r="D71" s="55"/>
      <c r="E71" s="49"/>
      <c r="F71" s="32"/>
      <c r="G71" s="210">
        <f>'[1]08.12.2020'!$AN$47</f>
        <v>1112</v>
      </c>
    </row>
    <row r="72" spans="2:7" ht="14.25" customHeight="1" outlineLevel="1">
      <c r="B72" s="13">
        <v>8</v>
      </c>
      <c r="C72" s="59" t="s">
        <v>294</v>
      </c>
      <c r="D72" s="55"/>
      <c r="E72" s="49"/>
      <c r="F72" s="32"/>
      <c r="G72" s="210">
        <f>'[1]08.12.2020'!$AN$36</f>
        <v>15800</v>
      </c>
    </row>
    <row r="73" spans="2:7" ht="12.75" customHeight="1">
      <c r="B73" s="13"/>
      <c r="C73" s="34" t="s">
        <v>56</v>
      </c>
      <c r="D73" s="24"/>
      <c r="E73" s="49"/>
      <c r="F73" s="20"/>
      <c r="G73" s="93">
        <f>SUM(G66:G72)</f>
        <v>86949</v>
      </c>
    </row>
    <row r="74" ht="12" customHeight="1"/>
    <row r="75" spans="2:6" ht="12.75" customHeight="1">
      <c r="B75" s="304" t="s">
        <v>174</v>
      </c>
      <c r="C75" s="304"/>
      <c r="D75" s="304"/>
      <c r="E75" s="304"/>
      <c r="F75" s="304"/>
    </row>
    <row r="76" spans="2:4" ht="12.75">
      <c r="B76" s="12"/>
      <c r="C76" s="12"/>
      <c r="D76" s="12"/>
    </row>
    <row r="77" spans="2:7" ht="47.25" customHeight="1">
      <c r="B77" s="10" t="s">
        <v>36</v>
      </c>
      <c r="C77" s="11" t="s">
        <v>37</v>
      </c>
      <c r="D77" s="11" t="s">
        <v>74</v>
      </c>
      <c r="E77" s="20" t="s">
        <v>71</v>
      </c>
      <c r="F77" s="11" t="s">
        <v>55</v>
      </c>
      <c r="G77" s="11" t="s">
        <v>75</v>
      </c>
    </row>
    <row r="78" spans="2:7" s="47" customFormat="1" ht="12">
      <c r="B78" s="45">
        <v>1</v>
      </c>
      <c r="C78" s="45">
        <v>2</v>
      </c>
      <c r="D78" s="45">
        <v>3</v>
      </c>
      <c r="E78" s="46"/>
      <c r="F78" s="46">
        <v>4</v>
      </c>
      <c r="G78" s="46">
        <v>5</v>
      </c>
    </row>
    <row r="79" spans="2:7" ht="25.5">
      <c r="B79" s="13">
        <v>1</v>
      </c>
      <c r="C79" s="27" t="s">
        <v>164</v>
      </c>
      <c r="D79" s="26">
        <v>3150</v>
      </c>
      <c r="E79" s="32">
        <v>1</v>
      </c>
      <c r="F79" s="32">
        <v>1</v>
      </c>
      <c r="G79" s="208">
        <v>3150</v>
      </c>
    </row>
    <row r="80" spans="2:7" ht="12.75">
      <c r="B80" s="13">
        <v>2</v>
      </c>
      <c r="C80" s="27" t="s">
        <v>165</v>
      </c>
      <c r="D80" s="26">
        <v>3500</v>
      </c>
      <c r="E80" s="32">
        <v>1</v>
      </c>
      <c r="F80" s="32">
        <v>1</v>
      </c>
      <c r="G80" s="208">
        <v>3500</v>
      </c>
    </row>
    <row r="81" spans="2:7" ht="12.75">
      <c r="B81" s="13">
        <v>3</v>
      </c>
      <c r="C81" s="27" t="s">
        <v>166</v>
      </c>
      <c r="D81" s="26"/>
      <c r="E81" s="32"/>
      <c r="F81" s="32"/>
      <c r="G81" s="208">
        <f>'[1]08.12.2020'!$AM$56</f>
        <v>32400</v>
      </c>
    </row>
    <row r="82" spans="2:7" ht="25.5">
      <c r="B82" s="13">
        <v>4</v>
      </c>
      <c r="C82" s="59" t="s">
        <v>136</v>
      </c>
      <c r="D82" s="55">
        <f>433*2</f>
        <v>866</v>
      </c>
      <c r="E82" s="32">
        <v>1</v>
      </c>
      <c r="F82" s="32">
        <v>12</v>
      </c>
      <c r="G82" s="208">
        <v>10392</v>
      </c>
    </row>
    <row r="83" spans="2:7" ht="12.75">
      <c r="B83" s="13">
        <v>5</v>
      </c>
      <c r="C83" s="27" t="s">
        <v>146</v>
      </c>
      <c r="D83" s="26">
        <v>16700</v>
      </c>
      <c r="E83" s="32">
        <v>1</v>
      </c>
      <c r="F83" s="32">
        <v>1</v>
      </c>
      <c r="G83" s="212">
        <v>22400</v>
      </c>
    </row>
    <row r="84" spans="2:7" ht="12.75">
      <c r="B84" s="13">
        <v>6</v>
      </c>
      <c r="C84" s="27" t="s">
        <v>167</v>
      </c>
      <c r="D84" s="26">
        <v>4227</v>
      </c>
      <c r="E84" s="32">
        <v>1</v>
      </c>
      <c r="F84" s="32">
        <v>1</v>
      </c>
      <c r="G84" s="212">
        <f>'[1]08.12.2020'!$AM$75</f>
        <v>4227</v>
      </c>
    </row>
    <row r="85" spans="2:7" ht="12.75" customHeight="1">
      <c r="B85" s="13"/>
      <c r="C85" s="36" t="s">
        <v>56</v>
      </c>
      <c r="D85" s="24"/>
      <c r="E85" s="32"/>
      <c r="F85" s="32"/>
      <c r="G85" s="92">
        <f>SUM(G79:G84)</f>
        <v>76069</v>
      </c>
    </row>
    <row r="87" spans="2:6" ht="12.75" customHeight="1">
      <c r="B87" s="304" t="s">
        <v>175</v>
      </c>
      <c r="C87" s="304"/>
      <c r="D87" s="304"/>
      <c r="E87" s="304"/>
      <c r="F87" s="304"/>
    </row>
    <row r="88" spans="2:4" ht="12.75">
      <c r="B88" s="12"/>
      <c r="C88" s="12"/>
      <c r="D88" s="12"/>
    </row>
    <row r="89" spans="2:7" ht="47.25" customHeight="1">
      <c r="B89" s="10" t="s">
        <v>36</v>
      </c>
      <c r="C89" s="11" t="s">
        <v>37</v>
      </c>
      <c r="D89" s="11" t="s">
        <v>74</v>
      </c>
      <c r="E89" s="20" t="s">
        <v>71</v>
      </c>
      <c r="F89" s="11" t="s">
        <v>55</v>
      </c>
      <c r="G89" s="11" t="s">
        <v>75</v>
      </c>
    </row>
    <row r="90" spans="2:7" s="47" customFormat="1" ht="12">
      <c r="B90" s="45">
        <v>1</v>
      </c>
      <c r="C90" s="45">
        <v>2</v>
      </c>
      <c r="D90" s="45">
        <v>3</v>
      </c>
      <c r="E90" s="46"/>
      <c r="F90" s="46">
        <v>4</v>
      </c>
      <c r="G90" s="46">
        <v>5</v>
      </c>
    </row>
    <row r="91" spans="2:7" ht="12.75">
      <c r="B91" s="13">
        <v>1</v>
      </c>
      <c r="C91" s="27" t="s">
        <v>176</v>
      </c>
      <c r="D91" s="26">
        <v>3000</v>
      </c>
      <c r="E91" s="32">
        <v>1</v>
      </c>
      <c r="F91" s="32">
        <v>1</v>
      </c>
      <c r="G91" s="208">
        <v>4400</v>
      </c>
    </row>
    <row r="92" spans="2:7" ht="12.75" customHeight="1">
      <c r="B92" s="13"/>
      <c r="C92" s="36" t="s">
        <v>56</v>
      </c>
      <c r="D92" s="24"/>
      <c r="E92" s="32"/>
      <c r="F92" s="32"/>
      <c r="G92" s="92">
        <f>SUM(G91:G91)</f>
        <v>4400</v>
      </c>
    </row>
    <row r="93" spans="2:7" ht="12.75" customHeight="1">
      <c r="B93" s="14"/>
      <c r="C93" s="94"/>
      <c r="D93" s="156"/>
      <c r="E93" s="157"/>
      <c r="F93" s="157"/>
      <c r="G93" s="158"/>
    </row>
    <row r="94" spans="2:6" ht="12.75" customHeight="1">
      <c r="B94" s="304" t="s">
        <v>177</v>
      </c>
      <c r="C94" s="304"/>
      <c r="D94" s="304"/>
      <c r="E94" s="304"/>
      <c r="F94" s="304"/>
    </row>
    <row r="95" spans="2:4" ht="12.75" customHeight="1">
      <c r="B95" s="12"/>
      <c r="C95" s="12"/>
      <c r="D95" s="12"/>
    </row>
    <row r="96" spans="2:6" s="57" customFormat="1" ht="49.5" customHeight="1">
      <c r="B96" s="10" t="s">
        <v>36</v>
      </c>
      <c r="C96" s="11" t="s">
        <v>37</v>
      </c>
      <c r="D96" s="11" t="s">
        <v>77</v>
      </c>
      <c r="E96" s="11" t="s">
        <v>152</v>
      </c>
      <c r="F96" s="11" t="s">
        <v>75</v>
      </c>
    </row>
    <row r="97" spans="2:6" s="47" customFormat="1" ht="12">
      <c r="B97" s="45">
        <v>1</v>
      </c>
      <c r="C97" s="45">
        <v>2</v>
      </c>
      <c r="D97" s="45">
        <v>3</v>
      </c>
      <c r="E97" s="46">
        <v>4</v>
      </c>
      <c r="F97" s="46">
        <v>5</v>
      </c>
    </row>
    <row r="98" spans="2:6" ht="12.75" customHeight="1">
      <c r="B98" s="13">
        <v>1</v>
      </c>
      <c r="C98" s="27" t="s">
        <v>57</v>
      </c>
      <c r="D98" s="45"/>
      <c r="E98" s="46"/>
      <c r="F98" s="201"/>
    </row>
    <row r="99" spans="2:6" ht="12.75" customHeight="1">
      <c r="B99" s="13">
        <v>2</v>
      </c>
      <c r="C99" s="27" t="s">
        <v>2</v>
      </c>
      <c r="D99" s="45">
        <v>5928</v>
      </c>
      <c r="E99" s="46">
        <v>2</v>
      </c>
      <c r="F99" s="213">
        <f>'[1]08.12.2020'!$AN$89</f>
        <v>45676</v>
      </c>
    </row>
    <row r="100" spans="2:10" ht="12.75" customHeight="1">
      <c r="B100" s="13">
        <v>3</v>
      </c>
      <c r="C100" s="22" t="s">
        <v>178</v>
      </c>
      <c r="D100" s="45">
        <v>641</v>
      </c>
      <c r="E100" s="46">
        <v>2</v>
      </c>
      <c r="F100" s="214">
        <v>1632</v>
      </c>
      <c r="J100" s="7">
        <v>852</v>
      </c>
    </row>
    <row r="101" spans="2:6" ht="12.75" customHeight="1">
      <c r="B101" s="13"/>
      <c r="C101" s="36" t="s">
        <v>1</v>
      </c>
      <c r="D101" s="53"/>
      <c r="E101" s="46"/>
      <c r="F101" s="54">
        <f>SUM(F98:F100)</f>
        <v>47308</v>
      </c>
    </row>
    <row r="102" spans="2:6" ht="12.75" customHeight="1">
      <c r="B102" s="14"/>
      <c r="C102" s="94"/>
      <c r="D102" s="95"/>
      <c r="E102" s="96"/>
      <c r="F102" s="97"/>
    </row>
    <row r="103" spans="2:6" ht="12.75" customHeight="1">
      <c r="B103" s="14"/>
      <c r="C103" s="94"/>
      <c r="D103" s="95"/>
      <c r="E103" s="96"/>
      <c r="F103" s="97"/>
    </row>
    <row r="104" spans="2:6" ht="25.5" customHeight="1">
      <c r="B104" s="304" t="s">
        <v>179</v>
      </c>
      <c r="C104" s="304"/>
      <c r="D104" s="304"/>
      <c r="E104" s="304"/>
      <c r="F104" s="304"/>
    </row>
    <row r="105" spans="2:4" ht="12.75" customHeight="1">
      <c r="B105" s="12"/>
      <c r="C105" s="12"/>
      <c r="D105" s="12"/>
    </row>
    <row r="106" spans="2:6" s="57" customFormat="1" ht="49.5" customHeight="1">
      <c r="B106" s="10" t="s">
        <v>36</v>
      </c>
      <c r="C106" s="11" t="s">
        <v>37</v>
      </c>
      <c r="D106" s="11" t="s">
        <v>77</v>
      </c>
      <c r="E106" s="11" t="s">
        <v>76</v>
      </c>
      <c r="F106" s="11" t="s">
        <v>75</v>
      </c>
    </row>
    <row r="107" spans="2:6" s="47" customFormat="1" ht="12">
      <c r="B107" s="45">
        <v>1</v>
      </c>
      <c r="C107" s="45">
        <v>2</v>
      </c>
      <c r="D107" s="45">
        <v>3</v>
      </c>
      <c r="E107" s="46">
        <v>4</v>
      </c>
      <c r="F107" s="46">
        <v>5</v>
      </c>
    </row>
    <row r="108" spans="2:8" ht="26.25" customHeight="1">
      <c r="B108" s="13">
        <v>1</v>
      </c>
      <c r="C108" s="27" t="s">
        <v>96</v>
      </c>
      <c r="D108" s="45"/>
      <c r="E108" s="46"/>
      <c r="F108" s="46"/>
      <c r="H108" s="7">
        <f>D108*E108</f>
        <v>0</v>
      </c>
    </row>
    <row r="109" spans="2:6" ht="12.75" customHeight="1">
      <c r="B109" s="13"/>
      <c r="C109" s="27"/>
      <c r="D109" s="45"/>
      <c r="E109" s="46"/>
      <c r="F109" s="46"/>
    </row>
    <row r="110" spans="2:6" ht="12.75" customHeight="1">
      <c r="B110" s="13"/>
      <c r="C110" s="36" t="s">
        <v>1</v>
      </c>
      <c r="D110" s="45"/>
      <c r="E110" s="46"/>
      <c r="F110" s="54">
        <f>F108</f>
        <v>0</v>
      </c>
    </row>
    <row r="111" spans="2:4" ht="12.75">
      <c r="B111" s="14"/>
      <c r="C111" s="15"/>
      <c r="D111" s="8"/>
    </row>
    <row r="112" spans="2:7" ht="12.75" customHeight="1">
      <c r="B112" s="304" t="s">
        <v>180</v>
      </c>
      <c r="C112" s="304"/>
      <c r="D112" s="304"/>
      <c r="E112" s="304"/>
      <c r="F112" s="304"/>
      <c r="G112" s="304"/>
    </row>
    <row r="113" spans="2:4" ht="12.75">
      <c r="B113" s="12"/>
      <c r="C113" s="12"/>
      <c r="D113" s="12"/>
    </row>
    <row r="114" spans="2:4" ht="40.5" customHeight="1">
      <c r="B114" s="10" t="s">
        <v>36</v>
      </c>
      <c r="C114" s="11" t="s">
        <v>37</v>
      </c>
      <c r="D114" s="11" t="s">
        <v>38</v>
      </c>
    </row>
    <row r="115" spans="2:6" ht="12.75">
      <c r="B115" s="9">
        <v>1</v>
      </c>
      <c r="C115" s="9">
        <v>2</v>
      </c>
      <c r="D115" s="9">
        <v>4</v>
      </c>
      <c r="E115" s="306"/>
      <c r="F115" s="307"/>
    </row>
    <row r="116" spans="2:9" ht="12.75" customHeight="1">
      <c r="B116" s="72">
        <v>1</v>
      </c>
      <c r="C116" s="27" t="s">
        <v>181</v>
      </c>
      <c r="D116" s="74">
        <f>D117+D118</f>
        <v>270487</v>
      </c>
      <c r="H116" s="60"/>
      <c r="I116" s="60"/>
    </row>
    <row r="117" spans="2:8" ht="12.75" customHeight="1">
      <c r="B117" s="72"/>
      <c r="C117" s="31" t="s">
        <v>295</v>
      </c>
      <c r="D117" s="207">
        <v>241475</v>
      </c>
      <c r="H117" s="60"/>
    </row>
    <row r="118" spans="2:4" ht="12.75" customHeight="1" outlineLevel="1">
      <c r="B118" s="13"/>
      <c r="C118" s="31" t="s">
        <v>296</v>
      </c>
      <c r="D118" s="207">
        <v>29012</v>
      </c>
    </row>
    <row r="119" spans="2:10" ht="12.75" customHeight="1">
      <c r="B119" s="13"/>
      <c r="C119" s="36" t="s">
        <v>1</v>
      </c>
      <c r="D119" s="38">
        <f>D116</f>
        <v>270487</v>
      </c>
      <c r="H119" s="60">
        <f>151155-D119</f>
        <v>-119332</v>
      </c>
      <c r="I119" s="60"/>
      <c r="J119" s="60"/>
    </row>
    <row r="120" spans="2:4" ht="12.75">
      <c r="B120" s="14"/>
      <c r="C120" s="15"/>
      <c r="D120" s="8"/>
    </row>
    <row r="121" spans="2:7" ht="27.75" customHeight="1">
      <c r="B121" s="304" t="s">
        <v>262</v>
      </c>
      <c r="C121" s="304"/>
      <c r="D121" s="304"/>
      <c r="E121" s="304"/>
      <c r="F121" s="304"/>
      <c r="G121" s="304"/>
    </row>
    <row r="122" spans="2:4" ht="12.75">
      <c r="B122" s="12"/>
      <c r="C122" s="12"/>
      <c r="D122" s="12"/>
    </row>
    <row r="123" spans="2:4" ht="40.5" customHeight="1">
      <c r="B123" s="10" t="s">
        <v>36</v>
      </c>
      <c r="C123" s="11" t="s">
        <v>37</v>
      </c>
      <c r="D123" s="11" t="s">
        <v>38</v>
      </c>
    </row>
    <row r="124" spans="2:6" ht="12.75">
      <c r="B124" s="9">
        <v>1</v>
      </c>
      <c r="C124" s="9">
        <v>2</v>
      </c>
      <c r="D124" s="9">
        <v>4</v>
      </c>
      <c r="E124" s="306"/>
      <c r="F124" s="307"/>
    </row>
    <row r="125" spans="2:9" ht="24.75" customHeight="1">
      <c r="B125" s="72">
        <v>1</v>
      </c>
      <c r="C125" s="27" t="s">
        <v>182</v>
      </c>
      <c r="D125" s="206">
        <v>6000</v>
      </c>
      <c r="F125" s="308"/>
      <c r="G125" s="308"/>
      <c r="H125" s="7">
        <v>15638</v>
      </c>
      <c r="I125" s="60" t="e">
        <f>H125-#REF!-#REF!-#REF!-#REF!-#REF!</f>
        <v>#REF!</v>
      </c>
    </row>
    <row r="126" spans="2:9" ht="12.75">
      <c r="B126" s="72">
        <v>2</v>
      </c>
      <c r="C126" s="27" t="s">
        <v>183</v>
      </c>
      <c r="D126" s="215">
        <v>14777</v>
      </c>
      <c r="F126" s="145"/>
      <c r="G126" s="145"/>
      <c r="I126" s="60"/>
    </row>
    <row r="127" spans="2:4" ht="12.75">
      <c r="B127" s="13">
        <v>3</v>
      </c>
      <c r="C127" s="27"/>
      <c r="D127" s="184"/>
    </row>
    <row r="128" spans="2:4" ht="12.75">
      <c r="B128" s="13"/>
      <c r="C128" s="36" t="s">
        <v>1</v>
      </c>
      <c r="D128" s="168">
        <f>D125+D126+D127</f>
        <v>20777</v>
      </c>
    </row>
    <row r="129" spans="2:4" ht="12.75">
      <c r="B129" s="14"/>
      <c r="C129" s="15"/>
      <c r="D129" s="8"/>
    </row>
    <row r="130" spans="2:4" ht="12.75">
      <c r="B130" s="14"/>
      <c r="C130" s="15"/>
      <c r="D130" s="8"/>
    </row>
    <row r="131" spans="2:4" ht="12.75">
      <c r="B131" s="14"/>
      <c r="C131" s="15"/>
      <c r="D131" s="8"/>
    </row>
    <row r="132" spans="2:4" ht="12.75">
      <c r="B132" s="14"/>
      <c r="C132" s="15"/>
      <c r="D132" s="8"/>
    </row>
    <row r="133" spans="2:4" ht="12.75">
      <c r="B133" s="305" t="s">
        <v>97</v>
      </c>
      <c r="C133" s="305"/>
      <c r="D133" s="180">
        <f>D14+D33+G27+G49+G60+G73+G85+G92+F101+F110+D119+D128</f>
        <v>1781629</v>
      </c>
    </row>
    <row r="134" spans="2:9" ht="12.75">
      <c r="B134" s="14"/>
      <c r="C134" s="15"/>
      <c r="D134" s="8"/>
      <c r="I134" s="60"/>
    </row>
    <row r="135" spans="2:4" ht="12.75">
      <c r="B135" s="7" t="s">
        <v>58</v>
      </c>
      <c r="D135" s="7" t="s">
        <v>0</v>
      </c>
    </row>
    <row r="137" spans="2:4" ht="12.75">
      <c r="B137" s="7" t="s">
        <v>276</v>
      </c>
      <c r="D137" s="7" t="s">
        <v>277</v>
      </c>
    </row>
    <row r="140" ht="12.75">
      <c r="I140" s="60"/>
    </row>
    <row r="141" ht="12.75">
      <c r="I141" s="60"/>
    </row>
  </sheetData>
  <sheetProtection/>
  <mergeCells count="33">
    <mergeCell ref="B94:F94"/>
    <mergeCell ref="B121:G121"/>
    <mergeCell ref="E124:F124"/>
    <mergeCell ref="F125:G125"/>
    <mergeCell ref="B40:F40"/>
    <mergeCell ref="B51:G51"/>
    <mergeCell ref="E115:F115"/>
    <mergeCell ref="B87:F87"/>
    <mergeCell ref="B21:D21"/>
    <mergeCell ref="D31:E31"/>
    <mergeCell ref="D1:G1"/>
    <mergeCell ref="D16:E16"/>
    <mergeCell ref="D13:E13"/>
    <mergeCell ref="D12:E12"/>
    <mergeCell ref="D18:E18"/>
    <mergeCell ref="B7:D7"/>
    <mergeCell ref="D2:G2"/>
    <mergeCell ref="B133:C133"/>
    <mergeCell ref="B10:D10"/>
    <mergeCell ref="D35:E35"/>
    <mergeCell ref="D34:E34"/>
    <mergeCell ref="D14:E14"/>
    <mergeCell ref="D15:E15"/>
    <mergeCell ref="D17:E17"/>
    <mergeCell ref="B104:F104"/>
    <mergeCell ref="B112:G112"/>
    <mergeCell ref="B75:F75"/>
    <mergeCell ref="D33:E33"/>
    <mergeCell ref="D36:E36"/>
    <mergeCell ref="D37:E37"/>
    <mergeCell ref="B62:G62"/>
    <mergeCell ref="B29:G29"/>
    <mergeCell ref="D32:E32"/>
  </mergeCells>
  <printOptions/>
  <pageMargins left="0.5905511811023623" right="0" top="0.3937007874015748" bottom="0.3937007874015748" header="0" footer="0"/>
  <pageSetup horizontalDpi="600" verticalDpi="600" orientation="portrait" paperSize="9" scale="88" r:id="rId1"/>
  <rowBreaks count="2" manualBreakCount="2">
    <brk id="50" max="6" man="1"/>
    <brk id="9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K80"/>
  <sheetViews>
    <sheetView showGridLines="0" zoomScalePageLayoutView="0" workbookViewId="0" topLeftCell="A46">
      <selection activeCell="C70" sqref="C70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1.140625" style="7" customWidth="1"/>
    <col min="8" max="8" width="10.7109375" style="7" bestFit="1" customWidth="1"/>
    <col min="9" max="9" width="11.8515625" style="7" bestFit="1" customWidth="1"/>
    <col min="10" max="10" width="11.7109375" style="7" bestFit="1" customWidth="1"/>
    <col min="11" max="11" width="9.28125" style="7" bestFit="1" customWidth="1"/>
    <col min="12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4" ht="12.75">
      <c r="B7" s="307" t="s">
        <v>34</v>
      </c>
      <c r="C7" s="307"/>
      <c r="D7" s="307"/>
    </row>
    <row r="8" spans="2:4" ht="12.75" customHeight="1">
      <c r="B8" s="19" t="s">
        <v>310</v>
      </c>
      <c r="C8" s="19"/>
      <c r="D8" s="19"/>
    </row>
    <row r="9" ht="6.75" customHeight="1"/>
    <row r="10" spans="2:4" ht="12.75">
      <c r="B10" s="316" t="s">
        <v>35</v>
      </c>
      <c r="C10" s="316"/>
      <c r="D10" s="316"/>
    </row>
    <row r="11" ht="13.5" customHeight="1"/>
    <row r="12" spans="2:5" ht="23.25" customHeight="1">
      <c r="B12" s="10" t="s">
        <v>36</v>
      </c>
      <c r="C12" s="11" t="s">
        <v>37</v>
      </c>
      <c r="D12" s="310" t="s">
        <v>38</v>
      </c>
      <c r="E12" s="310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11">
        <f>D16</f>
        <v>296775</v>
      </c>
      <c r="E14" s="311"/>
      <c r="J14" s="60"/>
    </row>
    <row r="15" spans="2:5" ht="12.75" customHeight="1">
      <c r="B15" s="13"/>
      <c r="C15" s="27" t="s">
        <v>39</v>
      </c>
      <c r="D15" s="321"/>
      <c r="E15" s="321"/>
    </row>
    <row r="16" spans="2:5" ht="12.75" customHeight="1">
      <c r="B16" s="13"/>
      <c r="C16" s="27" t="s">
        <v>40</v>
      </c>
      <c r="D16" s="321">
        <f>'[1]2022'!$AM$6</f>
        <v>296775</v>
      </c>
      <c r="E16" s="321"/>
    </row>
    <row r="17" spans="2:10" ht="12.75" customHeight="1">
      <c r="B17" s="13"/>
      <c r="C17" s="41" t="s">
        <v>274</v>
      </c>
      <c r="D17" s="324"/>
      <c r="E17" s="324"/>
      <c r="J17" s="60"/>
    </row>
    <row r="18" spans="2:5" ht="12.75" customHeight="1">
      <c r="B18" s="13"/>
      <c r="C18" s="41"/>
      <c r="D18" s="334"/>
      <c r="E18" s="334"/>
    </row>
    <row r="20" spans="2:4" ht="12.75" hidden="1" outlineLevel="1">
      <c r="B20" s="316" t="s">
        <v>41</v>
      </c>
      <c r="C20" s="316"/>
      <c r="D20" s="316"/>
    </row>
    <row r="21" ht="12.75" hidden="1" outlineLevel="1"/>
    <row r="22" spans="2:7" ht="57" customHeight="1" hidden="1" outlineLevel="1">
      <c r="B22" s="10" t="s">
        <v>36</v>
      </c>
      <c r="C22" s="35" t="s">
        <v>37</v>
      </c>
      <c r="D22" s="10" t="s">
        <v>42</v>
      </c>
      <c r="E22" s="10" t="s">
        <v>43</v>
      </c>
      <c r="F22" s="10" t="s">
        <v>44</v>
      </c>
      <c r="G22" s="11" t="s">
        <v>69</v>
      </c>
    </row>
    <row r="23" spans="2:7" ht="12.75" hidden="1" outlineLevel="1">
      <c r="B23" s="9">
        <v>1</v>
      </c>
      <c r="C23" s="30">
        <v>2</v>
      </c>
      <c r="D23" s="9">
        <v>3</v>
      </c>
      <c r="E23" s="32">
        <v>4</v>
      </c>
      <c r="F23" s="11">
        <v>5</v>
      </c>
      <c r="G23" s="32">
        <v>6</v>
      </c>
    </row>
    <row r="24" spans="2:7" ht="13.5" customHeight="1" hidden="1" outlineLevel="1">
      <c r="B24" s="13">
        <v>1</v>
      </c>
      <c r="C24" s="27" t="s">
        <v>82</v>
      </c>
      <c r="D24" s="9"/>
      <c r="E24" s="20"/>
      <c r="F24" s="10"/>
      <c r="G24" s="20">
        <f>G25</f>
        <v>0</v>
      </c>
    </row>
    <row r="25" spans="2:7" ht="11.25" customHeight="1" hidden="1" outlineLevel="1">
      <c r="B25" s="13"/>
      <c r="C25" s="27" t="s">
        <v>83</v>
      </c>
      <c r="D25" s="9">
        <v>3</v>
      </c>
      <c r="E25" s="32">
        <v>5</v>
      </c>
      <c r="F25" s="9">
        <v>150</v>
      </c>
      <c r="G25" s="20"/>
    </row>
    <row r="26" spans="2:7" s="66" customFormat="1" ht="12.75" customHeight="1" hidden="1" outlineLevel="1">
      <c r="B26" s="64"/>
      <c r="C26" s="36" t="s">
        <v>1</v>
      </c>
      <c r="D26" s="24"/>
      <c r="E26" s="58"/>
      <c r="F26" s="65"/>
      <c r="G26" s="58">
        <f>G24</f>
        <v>0</v>
      </c>
    </row>
    <row r="27" spans="2:4" ht="12.75" collapsed="1">
      <c r="B27" s="12"/>
      <c r="C27" s="12"/>
      <c r="D27" s="12"/>
    </row>
    <row r="28" spans="2:7" ht="12.75" customHeight="1">
      <c r="B28" s="304" t="s">
        <v>138</v>
      </c>
      <c r="C28" s="304"/>
      <c r="D28" s="304"/>
      <c r="E28" s="304"/>
      <c r="F28" s="304"/>
      <c r="G28" s="304"/>
    </row>
    <row r="29" spans="2:4" ht="13.5" customHeight="1">
      <c r="B29" s="12"/>
      <c r="C29" s="12"/>
      <c r="D29" s="12"/>
    </row>
    <row r="30" spans="2:5" ht="21.75" customHeight="1">
      <c r="B30" s="10" t="s">
        <v>36</v>
      </c>
      <c r="C30" s="11" t="s">
        <v>37</v>
      </c>
      <c r="D30" s="310" t="s">
        <v>38</v>
      </c>
      <c r="E30" s="310"/>
    </row>
    <row r="31" spans="2:5" ht="12.75">
      <c r="B31" s="11">
        <v>1</v>
      </c>
      <c r="C31" s="11">
        <v>2</v>
      </c>
      <c r="D31" s="310">
        <v>3</v>
      </c>
      <c r="E31" s="310"/>
    </row>
    <row r="32" spans="2:6" ht="18" customHeight="1">
      <c r="B32" s="13">
        <v>1</v>
      </c>
      <c r="C32" s="27" t="s">
        <v>45</v>
      </c>
      <c r="D32" s="311">
        <f>D34</f>
        <v>89625</v>
      </c>
      <c r="E32" s="311"/>
      <c r="F32" s="19"/>
    </row>
    <row r="33" spans="2:6" ht="12.75" customHeight="1">
      <c r="B33" s="13"/>
      <c r="C33" s="31" t="s">
        <v>46</v>
      </c>
      <c r="D33" s="313"/>
      <c r="E33" s="313"/>
      <c r="F33" s="19"/>
    </row>
    <row r="34" spans="2:6" ht="12.75" customHeight="1">
      <c r="B34" s="13"/>
      <c r="C34" s="31" t="s">
        <v>49</v>
      </c>
      <c r="D34" s="321">
        <f>'[1]2022'!$AM$11</f>
        <v>89625</v>
      </c>
      <c r="E34" s="321"/>
      <c r="F34" s="19"/>
    </row>
    <row r="35" spans="2:6" ht="12.75" customHeight="1" hidden="1">
      <c r="B35" s="13"/>
      <c r="C35" s="27" t="s">
        <v>47</v>
      </c>
      <c r="D35" s="320">
        <v>24905</v>
      </c>
      <c r="E35" s="320"/>
      <c r="F35" s="19"/>
    </row>
    <row r="36" spans="2:5" ht="12.75" customHeight="1" hidden="1">
      <c r="B36" s="13"/>
      <c r="C36" s="27" t="s">
        <v>48</v>
      </c>
      <c r="D36" s="320">
        <v>217722</v>
      </c>
      <c r="E36" s="320"/>
    </row>
    <row r="37" spans="2:4" ht="12.75">
      <c r="B37" s="14"/>
      <c r="C37" s="15"/>
      <c r="D37" s="8"/>
    </row>
    <row r="38" spans="2:6" ht="12.75">
      <c r="B38" s="316" t="s">
        <v>147</v>
      </c>
      <c r="C38" s="316"/>
      <c r="D38" s="316"/>
      <c r="E38" s="316"/>
      <c r="F38" s="316"/>
    </row>
    <row r="40" spans="2:7" ht="49.5" customHeight="1">
      <c r="B40" s="10" t="s">
        <v>36</v>
      </c>
      <c r="C40" s="35" t="s">
        <v>37</v>
      </c>
      <c r="D40" s="11" t="s">
        <v>67</v>
      </c>
      <c r="E40" s="20" t="s">
        <v>71</v>
      </c>
      <c r="F40" s="11" t="s">
        <v>68</v>
      </c>
      <c r="G40" s="10" t="s">
        <v>70</v>
      </c>
    </row>
    <row r="41" spans="2:7" ht="13.5" customHeight="1">
      <c r="B41" s="9">
        <v>1</v>
      </c>
      <c r="C41" s="30">
        <v>2</v>
      </c>
      <c r="D41" s="9">
        <v>3</v>
      </c>
      <c r="E41" s="20"/>
      <c r="F41" s="32">
        <v>4</v>
      </c>
      <c r="G41" s="32">
        <v>5</v>
      </c>
    </row>
    <row r="42" spans="2:8" ht="45" customHeight="1">
      <c r="B42" s="69">
        <v>1</v>
      </c>
      <c r="C42" s="70" t="s">
        <v>51</v>
      </c>
      <c r="D42" s="71"/>
      <c r="E42" s="20"/>
      <c r="F42" s="71"/>
      <c r="G42" s="71"/>
      <c r="H42" s="7">
        <f>G42-G43-G44</f>
        <v>0</v>
      </c>
    </row>
    <row r="43" spans="2:8" ht="12.75" customHeight="1">
      <c r="B43" s="20"/>
      <c r="C43" s="37" t="s">
        <v>65</v>
      </c>
      <c r="D43" s="32">
        <v>466.8</v>
      </c>
      <c r="E43" s="32">
        <v>104.7</v>
      </c>
      <c r="F43" s="32">
        <v>12</v>
      </c>
      <c r="G43" s="32"/>
      <c r="H43" s="7">
        <f>D43*F43*E43/100</f>
        <v>5864.8752</v>
      </c>
    </row>
    <row r="44" spans="2:11" ht="12.75" customHeight="1" hidden="1">
      <c r="B44" s="20"/>
      <c r="C44" s="37" t="s">
        <v>66</v>
      </c>
      <c r="D44" s="32">
        <v>0.56</v>
      </c>
      <c r="E44" s="32">
        <v>104.7</v>
      </c>
      <c r="F44" s="32">
        <v>11292</v>
      </c>
      <c r="G44" s="32"/>
      <c r="H44" s="7">
        <f>D44*F44*E44/100</f>
        <v>6620.725440000001</v>
      </c>
      <c r="J44" s="7">
        <f>G42-G43</f>
        <v>0</v>
      </c>
      <c r="K44" s="7">
        <f>J44/(D44*E44/100)</f>
        <v>0</v>
      </c>
    </row>
    <row r="45" spans="2:8" ht="23.25" customHeight="1">
      <c r="B45" s="69">
        <v>2</v>
      </c>
      <c r="C45" s="70" t="s">
        <v>52</v>
      </c>
      <c r="D45" s="71">
        <v>840</v>
      </c>
      <c r="E45" s="71">
        <v>104.7</v>
      </c>
      <c r="F45" s="71">
        <v>12</v>
      </c>
      <c r="G45" s="71"/>
      <c r="H45" s="7">
        <f>D45*F45*E45/100</f>
        <v>10553.76</v>
      </c>
    </row>
    <row r="46" spans="2:7" ht="12.75">
      <c r="B46" s="20">
        <v>3</v>
      </c>
      <c r="C46" s="37"/>
      <c r="D46" s="32"/>
      <c r="E46" s="32"/>
      <c r="F46" s="32"/>
      <c r="G46" s="32"/>
    </row>
    <row r="47" spans="2:7" ht="12.75">
      <c r="B47" s="21"/>
      <c r="C47" s="42" t="s">
        <v>1</v>
      </c>
      <c r="D47" s="33"/>
      <c r="E47" s="20"/>
      <c r="F47" s="32"/>
      <c r="G47" s="33">
        <f>G42+G45</f>
        <v>0</v>
      </c>
    </row>
    <row r="49" spans="2:7" ht="12.75">
      <c r="B49" s="316" t="s">
        <v>148</v>
      </c>
      <c r="C49" s="316"/>
      <c r="D49" s="316"/>
      <c r="E49" s="316"/>
      <c r="F49" s="316"/>
      <c r="G49" s="316"/>
    </row>
    <row r="50" ht="12.75" customHeight="1"/>
    <row r="51" spans="2:7" ht="47.25" customHeight="1">
      <c r="B51" s="10" t="s">
        <v>36</v>
      </c>
      <c r="C51" s="35" t="s">
        <v>37</v>
      </c>
      <c r="D51" s="11" t="s">
        <v>54</v>
      </c>
      <c r="E51" s="49" t="s">
        <v>71</v>
      </c>
      <c r="F51" s="11" t="s">
        <v>55</v>
      </c>
      <c r="G51" s="11" t="s">
        <v>72</v>
      </c>
    </row>
    <row r="52" spans="2:7" s="47" customFormat="1" ht="17.25" customHeight="1">
      <c r="B52" s="45">
        <v>1</v>
      </c>
      <c r="C52" s="44">
        <v>2</v>
      </c>
      <c r="D52" s="45">
        <v>3</v>
      </c>
      <c r="E52" s="46">
        <v>4</v>
      </c>
      <c r="F52" s="46">
        <v>5</v>
      </c>
      <c r="G52" s="46">
        <v>6</v>
      </c>
    </row>
    <row r="53" spans="2:10" ht="81" customHeight="1">
      <c r="B53" s="13">
        <v>1</v>
      </c>
      <c r="C53" s="48" t="s">
        <v>62</v>
      </c>
      <c r="D53" s="50">
        <v>9.9222</v>
      </c>
      <c r="E53" s="51">
        <v>1</v>
      </c>
      <c r="F53" s="50">
        <v>13477</v>
      </c>
      <c r="G53" s="220">
        <v>308842</v>
      </c>
      <c r="H53" s="7">
        <f>D53*E53*F53/100</f>
        <v>1337.214894</v>
      </c>
      <c r="J53" s="7">
        <f>78170-G53</f>
        <v>-230672</v>
      </c>
    </row>
    <row r="54" spans="2:10" ht="12.75">
      <c r="B54" s="13">
        <v>2</v>
      </c>
      <c r="C54" s="61" t="s">
        <v>231</v>
      </c>
      <c r="D54" s="50">
        <v>7.5568</v>
      </c>
      <c r="E54" s="46">
        <v>1</v>
      </c>
      <c r="F54" s="46">
        <v>37805.6</v>
      </c>
      <c r="G54" s="221">
        <v>664610</v>
      </c>
      <c r="H54" s="7">
        <f>D54*E54*F54/100</f>
        <v>2856.8935807999997</v>
      </c>
      <c r="J54" s="7">
        <f>78180-G54</f>
        <v>-586430</v>
      </c>
    </row>
    <row r="55" spans="2:10" ht="27.75" customHeight="1">
      <c r="B55" s="40">
        <v>3</v>
      </c>
      <c r="C55" s="29" t="s">
        <v>59</v>
      </c>
      <c r="D55" s="52">
        <v>24.26</v>
      </c>
      <c r="E55" s="46">
        <v>104</v>
      </c>
      <c r="F55" s="46">
        <v>1720</v>
      </c>
      <c r="G55" s="46"/>
      <c r="H55" s="7">
        <f>D55*E55*F55/100</f>
        <v>43396.288</v>
      </c>
      <c r="J55" s="7">
        <f>43400-G55</f>
        <v>43400</v>
      </c>
    </row>
    <row r="56" spans="2:8" ht="12.75" customHeight="1">
      <c r="B56" s="40">
        <v>4</v>
      </c>
      <c r="C56" s="43" t="s">
        <v>27</v>
      </c>
      <c r="D56" s="52">
        <v>0</v>
      </c>
      <c r="E56" s="46">
        <v>1</v>
      </c>
      <c r="F56" s="46">
        <v>0</v>
      </c>
      <c r="G56" s="46"/>
      <c r="H56" s="7">
        <f>D56*E56*F56</f>
        <v>0</v>
      </c>
    </row>
    <row r="57" spans="2:7" ht="12.75">
      <c r="B57" s="13"/>
      <c r="C57" s="42" t="s">
        <v>1</v>
      </c>
      <c r="D57" s="53"/>
      <c r="E57" s="46"/>
      <c r="F57" s="46"/>
      <c r="G57" s="67">
        <f>G53+G54+G55+G56</f>
        <v>973452</v>
      </c>
    </row>
    <row r="59" spans="2:6" ht="25.5" customHeight="1" hidden="1" outlineLevel="1">
      <c r="B59" s="304" t="s">
        <v>61</v>
      </c>
      <c r="C59" s="304"/>
      <c r="D59" s="304"/>
      <c r="E59" s="304"/>
      <c r="F59" s="304"/>
    </row>
    <row r="60" spans="2:4" ht="12.75" hidden="1" outlineLevel="1">
      <c r="B60" s="12"/>
      <c r="C60" s="12"/>
      <c r="D60" s="12"/>
    </row>
    <row r="61" spans="2:4" ht="36" customHeight="1" hidden="1" outlineLevel="1">
      <c r="B61" s="10" t="s">
        <v>36</v>
      </c>
      <c r="C61" s="11" t="s">
        <v>37</v>
      </c>
      <c r="D61" s="11" t="s">
        <v>38</v>
      </c>
    </row>
    <row r="62" spans="2:4" ht="12.75" hidden="1" outlineLevel="1">
      <c r="B62" s="9">
        <v>1</v>
      </c>
      <c r="C62" s="9">
        <v>2</v>
      </c>
      <c r="D62" s="9">
        <v>3</v>
      </c>
    </row>
    <row r="63" spans="2:4" ht="12.75" hidden="1" outlineLevel="1">
      <c r="B63" s="13">
        <v>1</v>
      </c>
      <c r="C63" s="27" t="s">
        <v>86</v>
      </c>
      <c r="D63" s="68"/>
    </row>
    <row r="64" spans="2:4" ht="12.75" hidden="1" outlineLevel="1">
      <c r="B64" s="13">
        <v>2</v>
      </c>
      <c r="C64" s="27" t="s">
        <v>84</v>
      </c>
      <c r="D64" s="68"/>
    </row>
    <row r="65" spans="2:4" ht="12.75" hidden="1" outlineLevel="1">
      <c r="B65" s="13">
        <v>3</v>
      </c>
      <c r="C65" s="27" t="s">
        <v>85</v>
      </c>
      <c r="D65" s="68"/>
    </row>
    <row r="66" spans="2:4" ht="12.75" hidden="1" outlineLevel="1">
      <c r="B66" s="13">
        <v>4</v>
      </c>
      <c r="C66" s="27" t="s">
        <v>87</v>
      </c>
      <c r="D66" s="68"/>
    </row>
    <row r="67" spans="2:4" ht="12.75" hidden="1" outlineLevel="1">
      <c r="B67" s="13"/>
      <c r="C67" s="27"/>
      <c r="D67" s="39"/>
    </row>
    <row r="68" spans="2:4" ht="12.75" hidden="1" outlineLevel="1">
      <c r="B68" s="13"/>
      <c r="C68" s="27"/>
      <c r="D68" s="39"/>
    </row>
    <row r="69" spans="2:9" ht="12.75" customHeight="1" hidden="1" outlineLevel="1">
      <c r="B69" s="13"/>
      <c r="C69" s="36" t="s">
        <v>1</v>
      </c>
      <c r="D69" s="38">
        <f>SUM(D63:D68)</f>
        <v>0</v>
      </c>
      <c r="H69" s="7">
        <v>202436</v>
      </c>
      <c r="I69" s="60">
        <f>H69-D69</f>
        <v>202436</v>
      </c>
    </row>
    <row r="70" spans="2:4" ht="12.75" collapsed="1">
      <c r="B70" s="14"/>
      <c r="C70" s="15"/>
      <c r="D70" s="8"/>
    </row>
    <row r="71" spans="2:4" ht="12.75">
      <c r="B71" s="14"/>
      <c r="C71" s="15"/>
      <c r="D71" s="8"/>
    </row>
    <row r="72" spans="2:4" ht="12.75">
      <c r="B72" s="305" t="s">
        <v>137</v>
      </c>
      <c r="C72" s="305"/>
      <c r="D72" s="62">
        <f>D14+D32+G47+G57</f>
        <v>1359852</v>
      </c>
    </row>
    <row r="73" spans="2:4" ht="12.75">
      <c r="B73" s="14"/>
      <c r="C73" s="15"/>
      <c r="D73" s="8"/>
    </row>
    <row r="74" spans="2:4" ht="12.75">
      <c r="B74" s="7" t="s">
        <v>58</v>
      </c>
      <c r="D74" s="7" t="s">
        <v>0</v>
      </c>
    </row>
    <row r="76" spans="2:4" ht="12.75">
      <c r="B76" s="7" t="s">
        <v>276</v>
      </c>
      <c r="D76" s="7" t="s">
        <v>277</v>
      </c>
    </row>
    <row r="79" ht="12.75">
      <c r="I79" s="60"/>
    </row>
    <row r="80" ht="12.75">
      <c r="I80" s="60"/>
    </row>
  </sheetData>
  <sheetProtection/>
  <mergeCells count="24">
    <mergeCell ref="D1:G1"/>
    <mergeCell ref="B20:D20"/>
    <mergeCell ref="D2:G2"/>
    <mergeCell ref="D12:E12"/>
    <mergeCell ref="B10:D10"/>
    <mergeCell ref="D16:E16"/>
    <mergeCell ref="D13:E13"/>
    <mergeCell ref="B72:C72"/>
    <mergeCell ref="B7:D7"/>
    <mergeCell ref="D33:E33"/>
    <mergeCell ref="D14:E14"/>
    <mergeCell ref="D15:E15"/>
    <mergeCell ref="D17:E17"/>
    <mergeCell ref="B59:F59"/>
    <mergeCell ref="B38:F38"/>
    <mergeCell ref="D18:E18"/>
    <mergeCell ref="D32:E32"/>
    <mergeCell ref="D35:E35"/>
    <mergeCell ref="D36:E36"/>
    <mergeCell ref="B28:G28"/>
    <mergeCell ref="B49:G49"/>
    <mergeCell ref="D31:E31"/>
    <mergeCell ref="D34:E34"/>
    <mergeCell ref="D30:E30"/>
  </mergeCells>
  <printOptions/>
  <pageMargins left="0.5905511811023623" right="0" top="0" bottom="0" header="0" footer="0"/>
  <pageSetup horizontalDpi="600" verticalDpi="600" orientation="portrait" paperSize="9" r:id="rId1"/>
  <rowBreaks count="1" manualBreakCount="1">
    <brk id="4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K80"/>
  <sheetViews>
    <sheetView showGridLines="0" zoomScalePageLayoutView="0" workbookViewId="0" topLeftCell="A1">
      <selection activeCell="D19" sqref="D19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1.140625" style="7" customWidth="1"/>
    <col min="8" max="8" width="10.7109375" style="7" bestFit="1" customWidth="1"/>
    <col min="9" max="9" width="11.8515625" style="7" bestFit="1" customWidth="1"/>
    <col min="10" max="11" width="9.28125" style="7" bestFit="1" customWidth="1"/>
    <col min="12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4" ht="12.75">
      <c r="B7" s="307" t="s">
        <v>34</v>
      </c>
      <c r="C7" s="307"/>
      <c r="D7" s="307"/>
    </row>
    <row r="8" spans="2:4" ht="12.75">
      <c r="B8" s="19" t="s">
        <v>309</v>
      </c>
      <c r="C8" s="19"/>
      <c r="D8" s="19"/>
    </row>
    <row r="9" ht="6.75" customHeight="1"/>
    <row r="10" spans="2:4" ht="12.75">
      <c r="B10" s="316" t="s">
        <v>35</v>
      </c>
      <c r="C10" s="316"/>
      <c r="D10" s="316"/>
    </row>
    <row r="11" ht="13.5" customHeight="1"/>
    <row r="12" spans="2:5" ht="23.25" customHeight="1">
      <c r="B12" s="10" t="s">
        <v>36</v>
      </c>
      <c r="C12" s="11" t="s">
        <v>37</v>
      </c>
      <c r="D12" s="310" t="s">
        <v>38</v>
      </c>
      <c r="E12" s="310"/>
    </row>
    <row r="13" spans="2:5" ht="12.75">
      <c r="B13" s="13">
        <v>1</v>
      </c>
      <c r="C13" s="9">
        <v>2</v>
      </c>
      <c r="D13" s="320">
        <v>3</v>
      </c>
      <c r="E13" s="320"/>
    </row>
    <row r="14" spans="2:5" ht="12.75" customHeight="1">
      <c r="B14" s="13">
        <v>1</v>
      </c>
      <c r="C14" s="9" t="s">
        <v>16</v>
      </c>
      <c r="D14" s="311">
        <f>D16</f>
        <v>296775</v>
      </c>
      <c r="E14" s="311"/>
    </row>
    <row r="15" spans="2:5" ht="12.75" customHeight="1">
      <c r="B15" s="13"/>
      <c r="C15" s="27" t="s">
        <v>39</v>
      </c>
      <c r="D15" s="321"/>
      <c r="E15" s="321"/>
    </row>
    <row r="16" spans="2:5" ht="12.75" customHeight="1">
      <c r="B16" s="13"/>
      <c r="C16" s="27" t="s">
        <v>40</v>
      </c>
      <c r="D16" s="325">
        <f>'[1]2023'!$AM$6</f>
        <v>296775</v>
      </c>
      <c r="E16" s="325"/>
    </row>
    <row r="17" spans="2:5" ht="12.75" customHeight="1">
      <c r="B17" s="13"/>
      <c r="C17" s="41" t="s">
        <v>274</v>
      </c>
      <c r="D17" s="324"/>
      <c r="E17" s="324"/>
    </row>
    <row r="18" spans="2:5" ht="12.75" customHeight="1">
      <c r="B18" s="13"/>
      <c r="C18" s="41"/>
      <c r="D18" s="334"/>
      <c r="E18" s="334"/>
    </row>
    <row r="20" spans="2:4" ht="12.75" hidden="1" outlineLevel="1">
      <c r="B20" s="316" t="s">
        <v>41</v>
      </c>
      <c r="C20" s="316"/>
      <c r="D20" s="316"/>
    </row>
    <row r="21" ht="12.75" hidden="1" outlineLevel="1"/>
    <row r="22" spans="2:7" ht="57" customHeight="1" hidden="1" outlineLevel="1">
      <c r="B22" s="10" t="s">
        <v>36</v>
      </c>
      <c r="C22" s="35" t="s">
        <v>37</v>
      </c>
      <c r="D22" s="10" t="s">
        <v>42</v>
      </c>
      <c r="E22" s="10" t="s">
        <v>43</v>
      </c>
      <c r="F22" s="10" t="s">
        <v>44</v>
      </c>
      <c r="G22" s="11" t="s">
        <v>69</v>
      </c>
    </row>
    <row r="23" spans="2:7" ht="12.75" hidden="1" outlineLevel="1">
      <c r="B23" s="9">
        <v>1</v>
      </c>
      <c r="C23" s="30">
        <v>2</v>
      </c>
      <c r="D23" s="9">
        <v>3</v>
      </c>
      <c r="E23" s="32">
        <v>4</v>
      </c>
      <c r="F23" s="11">
        <v>5</v>
      </c>
      <c r="G23" s="32">
        <v>6</v>
      </c>
    </row>
    <row r="24" spans="2:7" ht="13.5" customHeight="1" hidden="1" outlineLevel="1">
      <c r="B24" s="13">
        <v>1</v>
      </c>
      <c r="C24" s="27" t="s">
        <v>82</v>
      </c>
      <c r="D24" s="9"/>
      <c r="E24" s="20"/>
      <c r="F24" s="10"/>
      <c r="G24" s="20">
        <f>G25</f>
        <v>0</v>
      </c>
    </row>
    <row r="25" spans="2:7" ht="11.25" customHeight="1" hidden="1" outlineLevel="1">
      <c r="B25" s="13"/>
      <c r="C25" s="27" t="s">
        <v>83</v>
      </c>
      <c r="D25" s="9">
        <v>3</v>
      </c>
      <c r="E25" s="32">
        <v>5</v>
      </c>
      <c r="F25" s="9">
        <v>150</v>
      </c>
      <c r="G25" s="20"/>
    </row>
    <row r="26" spans="2:7" s="66" customFormat="1" ht="12.75" customHeight="1" hidden="1" outlineLevel="1">
      <c r="B26" s="64"/>
      <c r="C26" s="36" t="s">
        <v>1</v>
      </c>
      <c r="D26" s="24"/>
      <c r="E26" s="58"/>
      <c r="F26" s="65"/>
      <c r="G26" s="58">
        <f>G24</f>
        <v>0</v>
      </c>
    </row>
    <row r="27" spans="2:4" ht="12.75" collapsed="1">
      <c r="B27" s="12"/>
      <c r="C27" s="12"/>
      <c r="D27" s="12"/>
    </row>
    <row r="28" spans="2:7" ht="12.75" customHeight="1">
      <c r="B28" s="304" t="s">
        <v>73</v>
      </c>
      <c r="C28" s="304"/>
      <c r="D28" s="304"/>
      <c r="E28" s="304"/>
      <c r="F28" s="304"/>
      <c r="G28" s="304"/>
    </row>
    <row r="29" spans="2:4" ht="13.5" customHeight="1">
      <c r="B29" s="12"/>
      <c r="C29" s="12"/>
      <c r="D29" s="12"/>
    </row>
    <row r="30" spans="2:5" ht="21.75" customHeight="1">
      <c r="B30" s="10" t="s">
        <v>36</v>
      </c>
      <c r="C30" s="11" t="s">
        <v>37</v>
      </c>
      <c r="D30" s="310" t="s">
        <v>38</v>
      </c>
      <c r="E30" s="310"/>
    </row>
    <row r="31" spans="2:5" ht="12.75">
      <c r="B31" s="11">
        <v>1</v>
      </c>
      <c r="C31" s="11">
        <v>2</v>
      </c>
      <c r="D31" s="310">
        <v>3</v>
      </c>
      <c r="E31" s="310"/>
    </row>
    <row r="32" spans="2:6" ht="18" customHeight="1">
      <c r="B32" s="13">
        <v>1</v>
      </c>
      <c r="C32" s="27" t="s">
        <v>45</v>
      </c>
      <c r="D32" s="311">
        <f>D34</f>
        <v>89625</v>
      </c>
      <c r="E32" s="311"/>
      <c r="F32" s="19"/>
    </row>
    <row r="33" spans="2:6" ht="12.75" customHeight="1">
      <c r="B33" s="13"/>
      <c r="C33" s="31" t="s">
        <v>46</v>
      </c>
      <c r="D33" s="328"/>
      <c r="E33" s="328"/>
      <c r="F33" s="19"/>
    </row>
    <row r="34" spans="2:6" ht="12.75" customHeight="1">
      <c r="B34" s="13"/>
      <c r="C34" s="31" t="s">
        <v>49</v>
      </c>
      <c r="D34" s="325">
        <f>'[1]2023'!$AM$11</f>
        <v>89625</v>
      </c>
      <c r="E34" s="325"/>
      <c r="F34" s="19"/>
    </row>
    <row r="35" spans="2:6" ht="12.75" customHeight="1" hidden="1">
      <c r="B35" s="13"/>
      <c r="C35" s="27" t="s">
        <v>47</v>
      </c>
      <c r="D35" s="320">
        <v>24905</v>
      </c>
      <c r="E35" s="320"/>
      <c r="F35" s="19"/>
    </row>
    <row r="36" spans="2:5" ht="12.75" customHeight="1" hidden="1">
      <c r="B36" s="13"/>
      <c r="C36" s="27" t="s">
        <v>48</v>
      </c>
      <c r="D36" s="320">
        <v>217722</v>
      </c>
      <c r="E36" s="320"/>
    </row>
    <row r="37" spans="2:4" ht="12.75">
      <c r="B37" s="14"/>
      <c r="C37" s="15"/>
      <c r="D37" s="8"/>
    </row>
    <row r="38" spans="2:6" ht="12.75">
      <c r="B38" s="316" t="s">
        <v>50</v>
      </c>
      <c r="C38" s="316"/>
      <c r="D38" s="316"/>
      <c r="E38" s="316"/>
      <c r="F38" s="316"/>
    </row>
    <row r="40" spans="2:7" ht="49.5" customHeight="1">
      <c r="B40" s="10" t="s">
        <v>36</v>
      </c>
      <c r="C40" s="35" t="s">
        <v>37</v>
      </c>
      <c r="D40" s="11" t="s">
        <v>67</v>
      </c>
      <c r="E40" s="20" t="s">
        <v>71</v>
      </c>
      <c r="F40" s="11" t="s">
        <v>68</v>
      </c>
      <c r="G40" s="10" t="s">
        <v>70</v>
      </c>
    </row>
    <row r="41" spans="2:7" ht="13.5" customHeight="1">
      <c r="B41" s="9">
        <v>1</v>
      </c>
      <c r="C41" s="30">
        <v>2</v>
      </c>
      <c r="D41" s="9">
        <v>3</v>
      </c>
      <c r="E41" s="20"/>
      <c r="F41" s="32">
        <v>4</v>
      </c>
      <c r="G41" s="32">
        <v>5</v>
      </c>
    </row>
    <row r="42" spans="2:8" ht="45" customHeight="1">
      <c r="B42" s="69">
        <v>1</v>
      </c>
      <c r="C42" s="70" t="s">
        <v>51</v>
      </c>
      <c r="D42" s="71"/>
      <c r="E42" s="20"/>
      <c r="F42" s="71"/>
      <c r="G42" s="71"/>
      <c r="H42" s="7">
        <f>G42-G43-G44</f>
        <v>0</v>
      </c>
    </row>
    <row r="43" spans="2:8" ht="12.75" customHeight="1">
      <c r="B43" s="20"/>
      <c r="C43" s="37" t="s">
        <v>65</v>
      </c>
      <c r="D43" s="32">
        <v>466</v>
      </c>
      <c r="E43" s="32">
        <v>104.7</v>
      </c>
      <c r="F43" s="32">
        <v>12</v>
      </c>
      <c r="G43" s="32"/>
      <c r="H43" s="7">
        <f>D43*F43*E43/100</f>
        <v>5854.8240000000005</v>
      </c>
    </row>
    <row r="44" spans="2:11" ht="12.75" customHeight="1" hidden="1">
      <c r="B44" s="20"/>
      <c r="C44" s="37" t="s">
        <v>66</v>
      </c>
      <c r="D44" s="32">
        <v>0.56</v>
      </c>
      <c r="E44" s="32">
        <v>104.7</v>
      </c>
      <c r="F44" s="32">
        <v>11292</v>
      </c>
      <c r="G44" s="32"/>
      <c r="H44" s="7">
        <f>D44*F44*E44/100</f>
        <v>6620.725440000001</v>
      </c>
      <c r="J44" s="7">
        <f>G42-G43</f>
        <v>0</v>
      </c>
      <c r="K44" s="7">
        <f>J44/(D44*E44/100)</f>
        <v>0</v>
      </c>
    </row>
    <row r="45" spans="2:8" ht="23.25" customHeight="1">
      <c r="B45" s="69">
        <v>2</v>
      </c>
      <c r="C45" s="70" t="s">
        <v>52</v>
      </c>
      <c r="D45" s="71">
        <v>840</v>
      </c>
      <c r="E45" s="71">
        <v>104.7</v>
      </c>
      <c r="F45" s="71">
        <v>12</v>
      </c>
      <c r="G45" s="71"/>
      <c r="H45" s="7">
        <f>D45*F45*E45/100</f>
        <v>10553.76</v>
      </c>
    </row>
    <row r="46" spans="2:7" ht="12.75">
      <c r="B46" s="20">
        <v>3</v>
      </c>
      <c r="C46" s="37"/>
      <c r="D46" s="32"/>
      <c r="E46" s="32"/>
      <c r="F46" s="32"/>
      <c r="G46" s="32"/>
    </row>
    <row r="47" spans="2:7" ht="12.75">
      <c r="B47" s="21"/>
      <c r="C47" s="42" t="s">
        <v>1</v>
      </c>
      <c r="D47" s="33"/>
      <c r="E47" s="20"/>
      <c r="F47" s="32"/>
      <c r="G47" s="33">
        <f>G42+G45</f>
        <v>0</v>
      </c>
    </row>
    <row r="49" spans="2:7" ht="12.75">
      <c r="B49" s="316" t="s">
        <v>53</v>
      </c>
      <c r="C49" s="316"/>
      <c r="D49" s="316"/>
      <c r="E49" s="316"/>
      <c r="F49" s="316"/>
      <c r="G49" s="316"/>
    </row>
    <row r="50" ht="12.75" customHeight="1"/>
    <row r="51" spans="2:7" ht="47.25" customHeight="1">
      <c r="B51" s="10" t="s">
        <v>36</v>
      </c>
      <c r="C51" s="35" t="s">
        <v>37</v>
      </c>
      <c r="D51" s="11" t="s">
        <v>54</v>
      </c>
      <c r="E51" s="49" t="s">
        <v>71</v>
      </c>
      <c r="F51" s="11" t="s">
        <v>55</v>
      </c>
      <c r="G51" s="11" t="s">
        <v>72</v>
      </c>
    </row>
    <row r="52" spans="2:7" s="47" customFormat="1" ht="17.25" customHeight="1">
      <c r="B52" s="45">
        <v>1</v>
      </c>
      <c r="C52" s="44">
        <v>2</v>
      </c>
      <c r="D52" s="45">
        <v>3</v>
      </c>
      <c r="E52" s="46">
        <v>4</v>
      </c>
      <c r="F52" s="46">
        <v>5</v>
      </c>
      <c r="G52" s="46">
        <v>6</v>
      </c>
    </row>
    <row r="53" spans="2:10" ht="82.5" customHeight="1">
      <c r="B53" s="13">
        <v>1</v>
      </c>
      <c r="C53" s="48" t="s">
        <v>62</v>
      </c>
      <c r="D53" s="50">
        <f>'шк мес22'!D53</f>
        <v>9.9222</v>
      </c>
      <c r="E53" s="51">
        <v>1</v>
      </c>
      <c r="F53" s="50">
        <v>11231</v>
      </c>
      <c r="G53" s="216">
        <v>257368</v>
      </c>
      <c r="H53" s="7">
        <f>D53*E53*F53/100</f>
        <v>1114.362282</v>
      </c>
      <c r="J53" s="7">
        <f>347630-G53</f>
        <v>90262</v>
      </c>
    </row>
    <row r="54" spans="2:10" ht="12.75">
      <c r="B54" s="13">
        <v>2</v>
      </c>
      <c r="C54" s="61" t="s">
        <v>231</v>
      </c>
      <c r="D54" s="50">
        <v>7.5568</v>
      </c>
      <c r="E54" s="46">
        <v>1</v>
      </c>
      <c r="F54" s="46">
        <v>31505</v>
      </c>
      <c r="G54" s="214">
        <v>553842</v>
      </c>
      <c r="H54" s="7">
        <f>D54*E54*F54/100</f>
        <v>2380.76984</v>
      </c>
      <c r="J54" s="7">
        <f>680510-G54</f>
        <v>126668</v>
      </c>
    </row>
    <row r="55" spans="2:10" ht="27.75" customHeight="1">
      <c r="B55" s="40">
        <v>3</v>
      </c>
      <c r="C55" s="29" t="s">
        <v>59</v>
      </c>
      <c r="D55" s="52">
        <v>24.26</v>
      </c>
      <c r="E55" s="46">
        <v>104</v>
      </c>
      <c r="F55" s="46">
        <v>1720</v>
      </c>
      <c r="G55" s="46"/>
      <c r="H55" s="7">
        <f>D55*E55*F55/100</f>
        <v>43396.288</v>
      </c>
      <c r="J55" s="7">
        <f>40100-G55</f>
        <v>40100</v>
      </c>
    </row>
    <row r="56" spans="2:8" ht="12.75" customHeight="1">
      <c r="B56" s="40">
        <v>4</v>
      </c>
      <c r="C56" s="43" t="s">
        <v>27</v>
      </c>
      <c r="D56" s="52">
        <v>100</v>
      </c>
      <c r="E56" s="46">
        <v>1</v>
      </c>
      <c r="F56" s="46">
        <v>0</v>
      </c>
      <c r="G56" s="46"/>
      <c r="H56" s="7">
        <f>D56*E56*F56</f>
        <v>0</v>
      </c>
    </row>
    <row r="57" spans="2:7" ht="12.75">
      <c r="B57" s="13"/>
      <c r="C57" s="42" t="s">
        <v>1</v>
      </c>
      <c r="D57" s="53"/>
      <c r="E57" s="46"/>
      <c r="F57" s="46"/>
      <c r="G57" s="67">
        <f>G53+G54</f>
        <v>811210</v>
      </c>
    </row>
    <row r="59" spans="2:6" ht="25.5" customHeight="1" hidden="1" outlineLevel="1">
      <c r="B59" s="304" t="s">
        <v>61</v>
      </c>
      <c r="C59" s="304"/>
      <c r="D59" s="304"/>
      <c r="E59" s="304"/>
      <c r="F59" s="304"/>
    </row>
    <row r="60" spans="2:4" ht="12.75" hidden="1" outlineLevel="1">
      <c r="B60" s="12"/>
      <c r="C60" s="12"/>
      <c r="D60" s="12"/>
    </row>
    <row r="61" spans="2:4" ht="36" customHeight="1" hidden="1" outlineLevel="1">
      <c r="B61" s="10" t="s">
        <v>36</v>
      </c>
      <c r="C61" s="11" t="s">
        <v>37</v>
      </c>
      <c r="D61" s="11" t="s">
        <v>38</v>
      </c>
    </row>
    <row r="62" spans="2:4" ht="12.75" hidden="1" outlineLevel="1">
      <c r="B62" s="9">
        <v>1</v>
      </c>
      <c r="C62" s="9">
        <v>2</v>
      </c>
      <c r="D62" s="9">
        <v>3</v>
      </c>
    </row>
    <row r="63" spans="2:4" ht="12.75" hidden="1" outlineLevel="1">
      <c r="B63" s="13">
        <v>1</v>
      </c>
      <c r="C63" s="27" t="s">
        <v>86</v>
      </c>
      <c r="D63" s="68"/>
    </row>
    <row r="64" spans="2:4" ht="12.75" hidden="1" outlineLevel="1">
      <c r="B64" s="13">
        <v>2</v>
      </c>
      <c r="C64" s="27" t="s">
        <v>84</v>
      </c>
      <c r="D64" s="68"/>
    </row>
    <row r="65" spans="2:4" ht="12.75" hidden="1" outlineLevel="1">
      <c r="B65" s="13">
        <v>3</v>
      </c>
      <c r="C65" s="27" t="s">
        <v>85</v>
      </c>
      <c r="D65" s="68"/>
    </row>
    <row r="66" spans="2:4" ht="12.75" hidden="1" outlineLevel="1">
      <c r="B66" s="13">
        <v>4</v>
      </c>
      <c r="C66" s="27" t="s">
        <v>87</v>
      </c>
      <c r="D66" s="68"/>
    </row>
    <row r="67" spans="2:4" ht="12.75" hidden="1" outlineLevel="1">
      <c r="B67" s="13"/>
      <c r="C67" s="27"/>
      <c r="D67" s="39"/>
    </row>
    <row r="68" spans="2:4" ht="12.75" hidden="1" outlineLevel="1">
      <c r="B68" s="13"/>
      <c r="C68" s="27"/>
      <c r="D68" s="39"/>
    </row>
    <row r="69" spans="2:9" ht="12.75" customHeight="1" hidden="1" outlineLevel="1">
      <c r="B69" s="13"/>
      <c r="C69" s="36" t="s">
        <v>1</v>
      </c>
      <c r="D69" s="38">
        <f>SUM(D63:D68)</f>
        <v>0</v>
      </c>
      <c r="H69" s="7">
        <v>202436</v>
      </c>
      <c r="I69" s="60">
        <f>H69-D69</f>
        <v>202436</v>
      </c>
    </row>
    <row r="70" spans="2:4" ht="12.75" collapsed="1">
      <c r="B70" s="14"/>
      <c r="C70" s="15"/>
      <c r="D70" s="8"/>
    </row>
    <row r="71" spans="2:4" ht="12.75">
      <c r="B71" s="14"/>
      <c r="C71" s="15"/>
      <c r="D71" s="8"/>
    </row>
    <row r="72" spans="2:4" ht="12.75">
      <c r="B72" s="305" t="s">
        <v>153</v>
      </c>
      <c r="C72" s="305"/>
      <c r="D72" s="62">
        <f>D14+G26+D32+G47+G57+D69</f>
        <v>1197610</v>
      </c>
    </row>
    <row r="73" spans="2:4" ht="12.75">
      <c r="B73" s="14"/>
      <c r="C73" s="15"/>
      <c r="D73" s="8"/>
    </row>
    <row r="74" spans="2:4" ht="12.75">
      <c r="B74" s="7" t="s">
        <v>58</v>
      </c>
      <c r="D74" s="7" t="s">
        <v>0</v>
      </c>
    </row>
    <row r="76" spans="2:4" ht="12.75">
      <c r="B76" s="7" t="s">
        <v>276</v>
      </c>
      <c r="D76" s="7" t="s">
        <v>277</v>
      </c>
    </row>
    <row r="79" ht="12.75">
      <c r="I79" s="60"/>
    </row>
    <row r="80" ht="12.75">
      <c r="I80" s="60"/>
    </row>
  </sheetData>
  <sheetProtection/>
  <mergeCells count="24">
    <mergeCell ref="B72:C72"/>
    <mergeCell ref="D34:E34"/>
    <mergeCell ref="D35:E35"/>
    <mergeCell ref="D36:E36"/>
    <mergeCell ref="B38:F38"/>
    <mergeCell ref="B49:G49"/>
    <mergeCell ref="B59:F59"/>
    <mergeCell ref="D1:G1"/>
    <mergeCell ref="B28:G28"/>
    <mergeCell ref="D30:E30"/>
    <mergeCell ref="D31:E31"/>
    <mergeCell ref="D32:E32"/>
    <mergeCell ref="D33:E33"/>
    <mergeCell ref="D14:E14"/>
    <mergeCell ref="D15:E15"/>
    <mergeCell ref="D16:E16"/>
    <mergeCell ref="D17:E17"/>
    <mergeCell ref="B20:D20"/>
    <mergeCell ref="B7:D7"/>
    <mergeCell ref="B10:D10"/>
    <mergeCell ref="D12:E12"/>
    <mergeCell ref="D13:E13"/>
    <mergeCell ref="D2:G2"/>
    <mergeCell ref="D18:E18"/>
  </mergeCells>
  <printOptions/>
  <pageMargins left="0.5905511811023623" right="0" top="0.3937007874015748" bottom="0.3937007874015748" header="0" footer="0"/>
  <pageSetup horizontalDpi="600" verticalDpi="600" orientation="portrait" paperSize="9" scale="88" r:id="rId1"/>
  <rowBreaks count="1" manualBreakCount="1">
    <brk id="4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53"/>
  <sheetViews>
    <sheetView showGridLines="0" zoomScalePageLayoutView="0" workbookViewId="0" topLeftCell="A1">
      <selection activeCell="D21" sqref="D21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4" ht="12.75">
      <c r="B7" s="307" t="s">
        <v>34</v>
      </c>
      <c r="C7" s="307"/>
      <c r="D7" s="307"/>
    </row>
    <row r="8" spans="2:4" ht="20.25" customHeight="1">
      <c r="B8" s="19" t="s">
        <v>308</v>
      </c>
      <c r="C8" s="19"/>
      <c r="D8" s="19"/>
    </row>
    <row r="9" ht="6.75" customHeight="1"/>
    <row r="10" spans="2:4" ht="12.75">
      <c r="B10" s="316" t="s">
        <v>168</v>
      </c>
      <c r="C10" s="316"/>
      <c r="D10" s="316"/>
    </row>
    <row r="11" ht="13.5" customHeight="1"/>
    <row r="12" spans="2:5" ht="23.25" customHeight="1">
      <c r="B12" s="10" t="s">
        <v>36</v>
      </c>
      <c r="C12" s="11" t="s">
        <v>37</v>
      </c>
      <c r="D12" s="310" t="s">
        <v>38</v>
      </c>
      <c r="E12" s="310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11">
        <f>D17</f>
        <v>9955</v>
      </c>
      <c r="E14" s="311"/>
      <c r="J14" s="60"/>
    </row>
    <row r="15" spans="2:5" ht="12.75" customHeight="1">
      <c r="B15" s="13"/>
      <c r="C15" s="27" t="s">
        <v>39</v>
      </c>
      <c r="D15" s="321"/>
      <c r="E15" s="321"/>
    </row>
    <row r="16" spans="2:5" ht="12.75" customHeight="1">
      <c r="B16" s="13"/>
      <c r="C16" s="27" t="s">
        <v>40</v>
      </c>
      <c r="D16" s="325"/>
      <c r="E16" s="325"/>
    </row>
    <row r="17" spans="2:10" ht="12.75" customHeight="1">
      <c r="B17" s="13"/>
      <c r="C17" s="41" t="s">
        <v>184</v>
      </c>
      <c r="D17" s="315">
        <v>9955</v>
      </c>
      <c r="E17" s="315"/>
      <c r="J17" s="60"/>
    </row>
    <row r="18" spans="2:5" ht="12.75" customHeight="1">
      <c r="B18" s="13"/>
      <c r="C18" s="41"/>
      <c r="D18" s="329"/>
      <c r="E18" s="329"/>
    </row>
    <row r="21" spans="2:4" ht="12.75">
      <c r="B21" s="12"/>
      <c r="C21" s="12"/>
      <c r="D21" s="12"/>
    </row>
    <row r="22" spans="2:7" ht="12.75" customHeight="1">
      <c r="B22" s="304" t="s">
        <v>170</v>
      </c>
      <c r="C22" s="304"/>
      <c r="D22" s="304"/>
      <c r="E22" s="304"/>
      <c r="F22" s="304"/>
      <c r="G22" s="304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10" t="s">
        <v>38</v>
      </c>
      <c r="E24" s="310"/>
    </row>
    <row r="25" spans="2:5" ht="12.75">
      <c r="B25" s="11">
        <v>1</v>
      </c>
      <c r="C25" s="11">
        <v>2</v>
      </c>
      <c r="D25" s="310">
        <v>3</v>
      </c>
      <c r="E25" s="310"/>
    </row>
    <row r="26" spans="2:6" ht="18" customHeight="1">
      <c r="B26" s="13">
        <v>1</v>
      </c>
      <c r="C26" s="27" t="s">
        <v>45</v>
      </c>
      <c r="D26" s="311">
        <f>D28</f>
        <v>3005</v>
      </c>
      <c r="E26" s="311"/>
      <c r="F26" s="19"/>
    </row>
    <row r="27" spans="2:6" ht="12.75" customHeight="1">
      <c r="B27" s="13"/>
      <c r="C27" s="31" t="s">
        <v>46</v>
      </c>
      <c r="D27" s="330"/>
      <c r="E27" s="330"/>
      <c r="F27" s="19"/>
    </row>
    <row r="28" spans="2:6" ht="12.75" customHeight="1">
      <c r="B28" s="13"/>
      <c r="C28" s="41" t="s">
        <v>184</v>
      </c>
      <c r="D28" s="325">
        <v>3005</v>
      </c>
      <c r="E28" s="325"/>
      <c r="F28" s="19"/>
    </row>
    <row r="29" spans="2:6" ht="12.75" customHeight="1" hidden="1">
      <c r="B29" s="13"/>
      <c r="C29" s="27" t="s">
        <v>47</v>
      </c>
      <c r="D29" s="320">
        <v>24905</v>
      </c>
      <c r="E29" s="320"/>
      <c r="F29" s="19"/>
    </row>
    <row r="30" spans="2:5" ht="12.75" customHeight="1" hidden="1">
      <c r="B30" s="13"/>
      <c r="C30" s="27" t="s">
        <v>48</v>
      </c>
      <c r="D30" s="320">
        <v>217722</v>
      </c>
      <c r="E30" s="320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7" ht="12.75" customHeight="1">
      <c r="B34" s="304" t="s">
        <v>185</v>
      </c>
      <c r="C34" s="304"/>
      <c r="D34" s="304"/>
      <c r="E34" s="304"/>
      <c r="F34" s="304"/>
      <c r="G34" s="304"/>
    </row>
    <row r="35" spans="2:4" ht="12.75">
      <c r="B35" s="12"/>
      <c r="C35" s="12"/>
      <c r="D35" s="12"/>
    </row>
    <row r="36" spans="2:4" ht="35.25" customHeight="1">
      <c r="B36" s="10" t="s">
        <v>36</v>
      </c>
      <c r="C36" s="11" t="s">
        <v>37</v>
      </c>
      <c r="D36" s="11" t="s">
        <v>38</v>
      </c>
    </row>
    <row r="37" spans="2:6" ht="12.75">
      <c r="B37" s="9">
        <v>1</v>
      </c>
      <c r="C37" s="9">
        <v>2</v>
      </c>
      <c r="D37" s="9">
        <v>4</v>
      </c>
      <c r="E37" s="306"/>
      <c r="F37" s="307"/>
    </row>
    <row r="38" spans="2:8" ht="12.75" customHeight="1">
      <c r="B38" s="72">
        <v>1</v>
      </c>
      <c r="C38" s="73" t="s">
        <v>88</v>
      </c>
      <c r="D38" s="74">
        <f>D39</f>
        <v>136858</v>
      </c>
      <c r="H38" s="60"/>
    </row>
    <row r="39" spans="2:8" ht="12.75" customHeight="1">
      <c r="B39" s="72"/>
      <c r="C39" s="31" t="s">
        <v>89</v>
      </c>
      <c r="D39" s="207">
        <v>136858</v>
      </c>
      <c r="H39" s="60"/>
    </row>
    <row r="40" spans="2:10" ht="12.75" customHeight="1">
      <c r="B40" s="13"/>
      <c r="C40" s="36" t="s">
        <v>1</v>
      </c>
      <c r="D40" s="38">
        <f>D38</f>
        <v>136858</v>
      </c>
      <c r="I40" s="60"/>
      <c r="J40" s="60"/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305" t="s">
        <v>97</v>
      </c>
      <c r="C45" s="305"/>
      <c r="D45" s="180">
        <f>D40+D26+D14</f>
        <v>149818</v>
      </c>
    </row>
    <row r="46" spans="2:9" ht="12.75">
      <c r="B46" s="14"/>
      <c r="C46" s="15"/>
      <c r="D46" s="8"/>
      <c r="I46" s="60"/>
    </row>
    <row r="47" spans="2:4" ht="12.75">
      <c r="B47" s="7" t="s">
        <v>58</v>
      </c>
      <c r="D47" s="7" t="s">
        <v>0</v>
      </c>
    </row>
    <row r="49" spans="2:4" ht="12.75">
      <c r="B49" s="7" t="s">
        <v>276</v>
      </c>
      <c r="D49" s="7" t="s">
        <v>277</v>
      </c>
    </row>
    <row r="52" ht="12.75">
      <c r="I52" s="60"/>
    </row>
    <row r="53" ht="12.75">
      <c r="I53" s="60"/>
    </row>
  </sheetData>
  <sheetProtection/>
  <mergeCells count="22">
    <mergeCell ref="D1:G1"/>
    <mergeCell ref="D2:G2"/>
    <mergeCell ref="B7:D7"/>
    <mergeCell ref="B10:D10"/>
    <mergeCell ref="D12:E12"/>
    <mergeCell ref="D13:E13"/>
    <mergeCell ref="D28:E28"/>
    <mergeCell ref="D14:E14"/>
    <mergeCell ref="D15:E15"/>
    <mergeCell ref="D16:E16"/>
    <mergeCell ref="D17:E17"/>
    <mergeCell ref="D18:E18"/>
    <mergeCell ref="B45:C45"/>
    <mergeCell ref="B34:G34"/>
    <mergeCell ref="E37:F37"/>
    <mergeCell ref="D29:E29"/>
    <mergeCell ref="D30:E30"/>
    <mergeCell ref="B22:G22"/>
    <mergeCell ref="D24:E24"/>
    <mergeCell ref="D25:E25"/>
    <mergeCell ref="D26:E26"/>
    <mergeCell ref="D27:E27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53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7" t="s">
        <v>79</v>
      </c>
      <c r="E1" s="307"/>
      <c r="F1" s="307"/>
      <c r="G1" s="307"/>
    </row>
    <row r="2" spans="4:7" ht="39" customHeight="1">
      <c r="D2" s="319" t="s">
        <v>306</v>
      </c>
      <c r="E2" s="319"/>
      <c r="F2" s="319"/>
      <c r="G2" s="319"/>
    </row>
    <row r="3" spans="4:5" ht="27" customHeight="1">
      <c r="D3" s="152"/>
      <c r="E3" s="7" t="s">
        <v>307</v>
      </c>
    </row>
    <row r="6" ht="5.25" customHeight="1"/>
    <row r="7" spans="2:4" ht="12.75">
      <c r="B7" s="307" t="s">
        <v>34</v>
      </c>
      <c r="C7" s="307"/>
      <c r="D7" s="307"/>
    </row>
    <row r="8" spans="2:4" ht="20.25" customHeight="1">
      <c r="B8" s="19" t="s">
        <v>311</v>
      </c>
      <c r="C8" s="19"/>
      <c r="D8" s="19"/>
    </row>
    <row r="9" ht="6.75" customHeight="1"/>
    <row r="10" spans="2:4" ht="12.75">
      <c r="B10" s="316" t="s">
        <v>168</v>
      </c>
      <c r="C10" s="316"/>
      <c r="D10" s="316"/>
    </row>
    <row r="11" ht="13.5" customHeight="1"/>
    <row r="12" spans="2:5" ht="23.25" customHeight="1">
      <c r="B12" s="10" t="s">
        <v>36</v>
      </c>
      <c r="C12" s="11" t="s">
        <v>37</v>
      </c>
      <c r="D12" s="310" t="s">
        <v>38</v>
      </c>
      <c r="E12" s="310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11">
        <f>D17</f>
        <v>10352</v>
      </c>
      <c r="E14" s="311"/>
      <c r="J14" s="60"/>
    </row>
    <row r="15" spans="2:5" ht="12.75" customHeight="1">
      <c r="B15" s="13"/>
      <c r="C15" s="27" t="s">
        <v>39</v>
      </c>
      <c r="D15" s="321"/>
      <c r="E15" s="321"/>
    </row>
    <row r="16" spans="2:5" ht="12.75" customHeight="1">
      <c r="B16" s="13"/>
      <c r="C16" s="27" t="s">
        <v>40</v>
      </c>
      <c r="D16" s="321"/>
      <c r="E16" s="321"/>
    </row>
    <row r="17" spans="2:10" ht="12.75" customHeight="1">
      <c r="B17" s="13"/>
      <c r="C17" s="41" t="s">
        <v>184</v>
      </c>
      <c r="D17" s="335">
        <v>10352</v>
      </c>
      <c r="E17" s="335"/>
      <c r="J17" s="60"/>
    </row>
    <row r="18" spans="2:5" ht="12.75" customHeight="1">
      <c r="B18" s="13"/>
      <c r="C18" s="41"/>
      <c r="D18" s="329"/>
      <c r="E18" s="329"/>
    </row>
    <row r="21" spans="2:4" ht="12.75">
      <c r="B21" s="12"/>
      <c r="C21" s="12"/>
      <c r="D21" s="12"/>
    </row>
    <row r="22" spans="2:7" ht="12.75" customHeight="1">
      <c r="B22" s="304" t="s">
        <v>170</v>
      </c>
      <c r="C22" s="304"/>
      <c r="D22" s="304"/>
      <c r="E22" s="304"/>
      <c r="F22" s="304"/>
      <c r="G22" s="304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10" t="s">
        <v>38</v>
      </c>
      <c r="E24" s="310"/>
    </row>
    <row r="25" spans="2:5" ht="12.75">
      <c r="B25" s="11">
        <v>1</v>
      </c>
      <c r="C25" s="11">
        <v>2</v>
      </c>
      <c r="D25" s="310">
        <v>3</v>
      </c>
      <c r="E25" s="310"/>
    </row>
    <row r="26" spans="2:6" ht="18" customHeight="1">
      <c r="B26" s="13">
        <v>1</v>
      </c>
      <c r="C26" s="27" t="s">
        <v>45</v>
      </c>
      <c r="D26" s="311">
        <f>D28</f>
        <v>3126</v>
      </c>
      <c r="E26" s="311"/>
      <c r="F26" s="19"/>
    </row>
    <row r="27" spans="2:6" ht="12.75" customHeight="1">
      <c r="B27" s="13"/>
      <c r="C27" s="31" t="s">
        <v>46</v>
      </c>
      <c r="D27" s="313"/>
      <c r="E27" s="313"/>
      <c r="F27" s="19"/>
    </row>
    <row r="28" spans="2:6" ht="12.75" customHeight="1">
      <c r="B28" s="13"/>
      <c r="C28" s="41" t="s">
        <v>184</v>
      </c>
      <c r="D28" s="321">
        <v>3126</v>
      </c>
      <c r="E28" s="321"/>
      <c r="F28" s="19"/>
    </row>
    <row r="29" spans="2:6" ht="12.75" customHeight="1" hidden="1">
      <c r="B29" s="13"/>
      <c r="C29" s="27" t="s">
        <v>47</v>
      </c>
      <c r="D29" s="320">
        <v>24905</v>
      </c>
      <c r="E29" s="320"/>
      <c r="F29" s="19"/>
    </row>
    <row r="30" spans="2:5" ht="12.75" customHeight="1" hidden="1">
      <c r="B30" s="13"/>
      <c r="C30" s="27" t="s">
        <v>48</v>
      </c>
      <c r="D30" s="320">
        <v>217722</v>
      </c>
      <c r="E30" s="320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7" ht="12.75" customHeight="1">
      <c r="B34" s="304" t="s">
        <v>185</v>
      </c>
      <c r="C34" s="304"/>
      <c r="D34" s="304"/>
      <c r="E34" s="304"/>
      <c r="F34" s="304"/>
      <c r="G34" s="304"/>
    </row>
    <row r="35" spans="2:4" ht="12.75">
      <c r="B35" s="12"/>
      <c r="C35" s="12"/>
      <c r="D35" s="12"/>
    </row>
    <row r="36" spans="2:4" ht="35.25" customHeight="1">
      <c r="B36" s="10" t="s">
        <v>36</v>
      </c>
      <c r="C36" s="11" t="s">
        <v>37</v>
      </c>
      <c r="D36" s="11" t="s">
        <v>38</v>
      </c>
    </row>
    <row r="37" spans="2:6" ht="12.75">
      <c r="B37" s="9">
        <v>1</v>
      </c>
      <c r="C37" s="9">
        <v>2</v>
      </c>
      <c r="D37" s="9">
        <v>4</v>
      </c>
      <c r="E37" s="306"/>
      <c r="F37" s="307"/>
    </row>
    <row r="38" spans="2:8" ht="12.75" customHeight="1">
      <c r="B38" s="72">
        <v>1</v>
      </c>
      <c r="C38" s="73" t="s">
        <v>88</v>
      </c>
      <c r="D38" s="74">
        <f>D39</f>
        <v>142332</v>
      </c>
      <c r="H38" s="60"/>
    </row>
    <row r="39" spans="2:8" ht="12.75" customHeight="1">
      <c r="B39" s="72"/>
      <c r="C39" s="31" t="s">
        <v>89</v>
      </c>
      <c r="D39" s="181">
        <v>142332</v>
      </c>
      <c r="H39" s="60"/>
    </row>
    <row r="40" spans="2:10" ht="12.75" customHeight="1">
      <c r="B40" s="13"/>
      <c r="C40" s="36" t="s">
        <v>1</v>
      </c>
      <c r="D40" s="38">
        <f>D38</f>
        <v>142332</v>
      </c>
      <c r="I40" s="60"/>
      <c r="J40" s="60"/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305" t="s">
        <v>137</v>
      </c>
      <c r="C45" s="305"/>
      <c r="D45" s="62">
        <f>D40+D26+D14</f>
        <v>155810</v>
      </c>
    </row>
    <row r="46" spans="2:9" ht="12.75">
      <c r="B46" s="14"/>
      <c r="C46" s="15"/>
      <c r="D46" s="8"/>
      <c r="I46" s="60"/>
    </row>
    <row r="47" spans="2:4" ht="12.75">
      <c r="B47" s="7" t="s">
        <v>58</v>
      </c>
      <c r="D47" s="7" t="s">
        <v>0</v>
      </c>
    </row>
    <row r="49" spans="2:4" ht="12.75">
      <c r="B49" s="7" t="s">
        <v>276</v>
      </c>
      <c r="D49" s="7" t="s">
        <v>277</v>
      </c>
    </row>
    <row r="52" ht="12.75">
      <c r="I52" s="60"/>
    </row>
    <row r="53" ht="12.75">
      <c r="I53" s="60"/>
    </row>
  </sheetData>
  <sheetProtection/>
  <mergeCells count="22">
    <mergeCell ref="D30:E30"/>
    <mergeCell ref="B34:G34"/>
    <mergeCell ref="E37:F37"/>
    <mergeCell ref="B45:C45"/>
    <mergeCell ref="D24:E24"/>
    <mergeCell ref="D25:E25"/>
    <mergeCell ref="D26:E26"/>
    <mergeCell ref="D27:E27"/>
    <mergeCell ref="D28:E28"/>
    <mergeCell ref="D29:E29"/>
    <mergeCell ref="D14:E14"/>
    <mergeCell ref="D15:E15"/>
    <mergeCell ref="D16:E16"/>
    <mergeCell ref="D17:E17"/>
    <mergeCell ref="D18:E18"/>
    <mergeCell ref="B22:G22"/>
    <mergeCell ref="D1:G1"/>
    <mergeCell ref="D2:G2"/>
    <mergeCell ref="B7:D7"/>
    <mergeCell ref="B10:D10"/>
    <mergeCell ref="D12:E12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Аралова</cp:lastModifiedBy>
  <cp:lastPrinted>2020-12-29T12:32:48Z</cp:lastPrinted>
  <dcterms:created xsi:type="dcterms:W3CDTF">2008-04-18T13:45:20Z</dcterms:created>
  <dcterms:modified xsi:type="dcterms:W3CDTF">2020-12-29T12:34:06Z</dcterms:modified>
  <cp:category/>
  <cp:version/>
  <cp:contentType/>
  <cp:contentStatus/>
</cp:coreProperties>
</file>