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12" activeTab="16"/>
  </bookViews>
  <sheets>
    <sheet name="смета О" sheetId="1" r:id="rId1"/>
    <sheet name="смета С" sheetId="2" state="hidden" r:id="rId2"/>
    <sheet name="смета М " sheetId="3" state="hidden" r:id="rId3"/>
    <sheet name="2019" sheetId="4" r:id="rId4"/>
    <sheet name="пожарная" sheetId="5" state="hidden" r:id="rId5"/>
    <sheet name="юнармия" sheetId="6" state="hidden" r:id="rId6"/>
    <sheet name="окна" sheetId="7" state="hidden" r:id="rId7"/>
    <sheet name="дос. среда" sheetId="8" state="hidden" r:id="rId8"/>
    <sheet name="2020" sheetId="9" r:id="rId9"/>
    <sheet name="расч мест" sheetId="10" r:id="rId10"/>
    <sheet name="питание мест" sheetId="11" r:id="rId11"/>
    <sheet name="фин грам" sheetId="12" state="hidden" r:id="rId12"/>
    <sheet name="расч  субв" sheetId="13" r:id="rId13"/>
    <sheet name="питание (суб)" sheetId="14" r:id="rId14"/>
    <sheet name=" кредит" sheetId="15" r:id="rId15"/>
    <sheet name="лагерь" sheetId="16" r:id="rId16"/>
    <sheet name="лагерь (суб.)" sheetId="17" r:id="rId17"/>
  </sheets>
  <definedNames>
    <definedName name="_xlnm.Print_Area" localSheetId="14">' кредит'!$A$1:$S$45</definedName>
    <definedName name="_xlnm.Print_Area" localSheetId="3">'2019'!$A$1:$S$303</definedName>
    <definedName name="_xlnm.Print_Area" localSheetId="8">'2020'!$A$1:$S$302</definedName>
    <definedName name="_xlnm.Print_Area" localSheetId="7">'дос. среда'!$A$1:$T$37</definedName>
    <definedName name="_xlnm.Print_Area" localSheetId="15">'лагерь'!$A$1:$R$26</definedName>
    <definedName name="_xlnm.Print_Area" localSheetId="16">'лагерь (суб.)'!$A$1:$R$27</definedName>
    <definedName name="_xlnm.Print_Area" localSheetId="6">'окна'!$A$1:$T$26</definedName>
    <definedName name="_xlnm.Print_Area" localSheetId="13">'питание (суб)'!$A$1:$R$31</definedName>
    <definedName name="_xlnm.Print_Area" localSheetId="10">'питание мест'!$A$1:$R$41</definedName>
    <definedName name="_xlnm.Print_Area" localSheetId="4">'пожарная'!$A$1:$T$46</definedName>
    <definedName name="_xlnm.Print_Area" localSheetId="9">'расч мест'!$A$1:$S$123</definedName>
    <definedName name="_xlnm.Print_Area" localSheetId="2">'смета М '!$A$1:$L$95</definedName>
    <definedName name="_xlnm.Print_Area" localSheetId="0">'смета О'!$A$1:$L$135</definedName>
    <definedName name="_xlnm.Print_Area" localSheetId="1">'смета С'!$A$1:$L$95</definedName>
    <definedName name="_xlnm.Print_Area" localSheetId="11">'фин грам'!$A$1:$Q$41</definedName>
    <definedName name="_xlnm.Print_Area" localSheetId="5">'юнармия'!$A$1:$T$30</definedName>
  </definedNames>
  <calcPr fullCalcOnLoad="1"/>
</workbook>
</file>

<file path=xl/sharedStrings.xml><?xml version="1.0" encoding="utf-8"?>
<sst xmlns="http://schemas.openxmlformats.org/spreadsheetml/2006/main" count="2701" uniqueCount="372">
  <si>
    <t>Главный распорядитель бюджетных средств:</t>
  </si>
  <si>
    <t>Наименование бюджета:</t>
  </si>
  <si>
    <t>Единица измерения: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</si>
  <si>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</si>
  <si>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</si>
  <si>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</si>
  <si>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</si>
  <si>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</si>
  <si>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</si>
  <si>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</si>
  <si>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</si>
  <si>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</si>
  <si>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</si>
  <si>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</si>
  <si>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</si>
  <si>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</si>
  <si>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</si>
  <si>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</si>
  <si>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</si>
  <si>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</si>
  <si>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</si>
  <si>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</si>
  <si>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</si>
  <si>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</si>
  <si>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</si>
  <si>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</si>
  <si>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</si>
  <si>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</si>
  <si>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код строки</t>
  </si>
  <si>
    <t>единица измерения</t>
  </si>
  <si>
    <t>Таблица 1</t>
  </si>
  <si>
    <t>07</t>
  </si>
  <si>
    <t>количество полученных коммунальных услуг в год</t>
  </si>
  <si>
    <t>тариф (руб)</t>
  </si>
  <si>
    <t>Сумма расходов (гр.5*гр.6) (рублей)</t>
  </si>
  <si>
    <t>кВт/час</t>
  </si>
  <si>
    <t>Таблица 2</t>
  </si>
  <si>
    <t>Сумма расходов (гр.5*гр.4) (рублей)</t>
  </si>
  <si>
    <t>налог на имущество</t>
  </si>
  <si>
    <t>цена (рублей)</t>
  </si>
  <si>
    <t>Оплата работ, услуг</t>
  </si>
  <si>
    <t>Услуги связи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</si>
  <si>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</si>
  <si>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</si>
  <si>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</si>
  <si>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</si>
  <si>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</si>
  <si>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</si>
  <si>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</si>
  <si>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</si>
  <si>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</si>
  <si>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</si>
  <si>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</si>
  <si>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02</t>
  </si>
  <si>
    <t>количество месяцев</t>
  </si>
  <si>
    <t>выплаты в месяц</t>
  </si>
  <si>
    <t>Сумма расходов (гр.4*гр.5) (рублей)</t>
  </si>
  <si>
    <t>Итого</t>
  </si>
  <si>
    <t>Всего</t>
  </si>
  <si>
    <t>руб.</t>
  </si>
  <si>
    <t>А. А. Сердюкова</t>
  </si>
  <si>
    <t>тел. 8-84453-7-12-97</t>
  </si>
  <si>
    <t>количество человек</t>
  </si>
  <si>
    <t>колво дней</t>
  </si>
  <si>
    <t>001</t>
  </si>
  <si>
    <t>005</t>
  </si>
  <si>
    <t>"____" _________ 20____ г.</t>
  </si>
  <si>
    <t>Сумма расходов (гр,6*гр.5*гр.4) (рублей)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</si>
  <si>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</si>
  <si>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</si>
  <si>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статье 290 "Прочие расходы"</t>
  </si>
  <si>
    <t xml:space="preserve"> Расчет расходов по подстатье 226 "Прочие услуги"</t>
  </si>
  <si>
    <t xml:space="preserve"> Расчет расходов по статье 340 "увеличение стоимости материальных запасов"</t>
  </si>
  <si>
    <t>Получатель бюджетных средств:</t>
  </si>
  <si>
    <t xml:space="preserve"> Расчет расходов по подстатье 225 "Услуги по содержанию имущества"</t>
  </si>
  <si>
    <t>240</t>
  </si>
  <si>
    <t>242</t>
  </si>
  <si>
    <t>244</t>
  </si>
  <si>
    <t>13</t>
  </si>
  <si>
    <t>газ</t>
  </si>
  <si>
    <t>отопление</t>
  </si>
  <si>
    <t>вода</t>
  </si>
  <si>
    <t>жбо</t>
  </si>
  <si>
    <t>851</t>
  </si>
  <si>
    <t>852</t>
  </si>
  <si>
    <t>Администрация Руднянского муниципального района</t>
  </si>
  <si>
    <t>Арендная плата за пользование имуществом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</si>
  <si>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</si>
  <si>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купля-продажа электрической энергии,передача электрической энергии через технические устройства электрических сетей</t>
  </si>
  <si>
    <t>4</t>
  </si>
  <si>
    <t>5</t>
  </si>
  <si>
    <t>услуги по страхованию транспортных средств по программе обязательного страхования автогражданской ответственности</t>
  </si>
  <si>
    <t>услуги по проведению предрейсового медицинского осмотра</t>
  </si>
  <si>
    <t>налог на землю</t>
  </si>
  <si>
    <t>поставка горюче-смазочных масел</t>
  </si>
  <si>
    <t>Директор-главный бухгалтер МКУ МЦБ</t>
  </si>
  <si>
    <t>Исполнитель: экономист МКУ МЦБ</t>
  </si>
  <si>
    <t>м/3</t>
  </si>
  <si>
    <t>110</t>
  </si>
  <si>
    <t xml:space="preserve"> Расчет расходов по подстатье 211 "Заработная плата"</t>
  </si>
  <si>
    <t>Заработная плата</t>
  </si>
  <si>
    <t>ИТОГО</t>
  </si>
  <si>
    <t>Расчет расходов по подстатье 213 "Начисления на выплаты по оплате труда"</t>
  </si>
  <si>
    <t>Начисления на выплаты по оплате труда</t>
  </si>
  <si>
    <t xml:space="preserve"> Расчет расходов по статье 340 "Увеличение стоимости материальных запасов"</t>
  </si>
  <si>
    <t>кол-во дней</t>
  </si>
  <si>
    <t xml:space="preserve"> Питание детей из малообеспеченных семей и детей,находящихся на учете фтизиатра</t>
  </si>
  <si>
    <t>Согласовано</t>
  </si>
  <si>
    <t>"_____"_______________20_____г.</t>
  </si>
  <si>
    <t>853</t>
  </si>
  <si>
    <t>Оплата труда и начисления на выплаты по оплате труда</t>
  </si>
  <si>
    <t>111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</si>
  <si>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</si>
  <si>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</si>
  <si>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</si>
  <si>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25</t>
  </si>
  <si>
    <t>29</t>
  </si>
  <si>
    <t>33</t>
  </si>
  <si>
    <t>Утверждено</t>
  </si>
  <si>
    <t>Погашение кредиторской задолженности</t>
  </si>
  <si>
    <t>850</t>
  </si>
  <si>
    <t>Поставка газа</t>
  </si>
  <si>
    <t>сумма расходов</t>
  </si>
  <si>
    <t>иные платежи</t>
  </si>
  <si>
    <t>погашение кредиторской задолженности</t>
  </si>
  <si>
    <t>количество гсм в год , л.</t>
  </si>
  <si>
    <t xml:space="preserve">стоимость гсм , руб </t>
  </si>
  <si>
    <t>5100200150</t>
  </si>
  <si>
    <t>5100270360</t>
  </si>
  <si>
    <t>5100270370</t>
  </si>
  <si>
    <t>5100280010</t>
  </si>
  <si>
    <t>5100280080</t>
  </si>
  <si>
    <t>5100620390</t>
  </si>
  <si>
    <t>5100670390</t>
  </si>
  <si>
    <t>Софинансирование мероприятий в рамках программы "Доступная среда"</t>
  </si>
  <si>
    <t>Начальник отдела образования, опеки и попечительства, физической культуры и спорта</t>
  </si>
  <si>
    <t>_________________И.Н.Парамошкина</t>
  </si>
  <si>
    <t>И.Ю. Герусова</t>
  </si>
  <si>
    <t>Расчет расходов по статье 310 "Увеличение стоимости основных средств"</t>
  </si>
  <si>
    <t>Глава Руднянского муниципального района</t>
  </si>
  <si>
    <t>_______________ М. Н. Битюцкий</t>
  </si>
  <si>
    <t>Образование</t>
  </si>
  <si>
    <t>Общее образование</t>
  </si>
  <si>
    <t>Муниципальная пограмма "Обеспечение пожарной безопасностти учреждений в Руднянском муниципальном районе"</t>
  </si>
  <si>
    <t>0100000000</t>
  </si>
  <si>
    <t>Обеспечение пожарной безопасности учреждений общего образования</t>
  </si>
  <si>
    <t>0100200000</t>
  </si>
  <si>
    <t>Мероприятия по обеспечению пожарной безопасности</t>
  </si>
  <si>
    <t>0100223010</t>
  </si>
  <si>
    <t>Ведомственная программа "Развитие образования в Руднянском муниципальном районе"</t>
  </si>
  <si>
    <t>5100000000</t>
  </si>
  <si>
    <t>Содействие развитию общего образования</t>
  </si>
  <si>
    <t>5100200000</t>
  </si>
  <si>
    <t>Обеспечения деятельности казенного учреждения общего образования</t>
  </si>
  <si>
    <t>Иные выплаты</t>
  </si>
  <si>
    <t>112</t>
  </si>
  <si>
    <t>Расходы областного бюджета на решение вопросов местного значения в сфере дополнительного образования (финансовая граммотность)</t>
  </si>
  <si>
    <t>5100270220</t>
  </si>
  <si>
    <t>Субвенция из областного бюдета на осуществление образовательного процесса образовательными учреждениями</t>
  </si>
  <si>
    <t>Субвенция из областного бюджета на организацию питания детей из малоимущих семей</t>
  </si>
  <si>
    <t>Уплата налогов, сборов и иных платежей</t>
  </si>
  <si>
    <t>Прочие расходы</t>
  </si>
  <si>
    <t>Молодежная политика и оздоровление детей</t>
  </si>
  <si>
    <t>Организация оздоровления летнего отдыха детей и подростков</t>
  </si>
  <si>
    <t>5100600000</t>
  </si>
  <si>
    <t>Оздоровление детей за счет средств районного бюджета</t>
  </si>
  <si>
    <t>Субсидия из областного бюджета на организацию отдыха детей в каникулярный период в лагерях дневного пребывания</t>
  </si>
  <si>
    <t xml:space="preserve">количество </t>
  </si>
  <si>
    <t>стоимость , руб</t>
  </si>
  <si>
    <t>мероприятия по организации оздоровления детей и подростков в каникулярное время за счет средств районного  бюджета</t>
  </si>
  <si>
    <t>Приобретение продуктов питания для детей из малообеспеченных семей и детей, находящихся на учете у фтизиатра</t>
  </si>
  <si>
    <t>Муниципальная программа "Формирование доступной для инвалидов и других маломобильных групп населения среды обитания</t>
  </si>
  <si>
    <t>130000000</t>
  </si>
  <si>
    <t>Обустройство мест пребывания инвалидов и других маломобильных групп населения</t>
  </si>
  <si>
    <t>130010000</t>
  </si>
  <si>
    <t>40</t>
  </si>
  <si>
    <t>44</t>
  </si>
  <si>
    <t>67</t>
  </si>
  <si>
    <t>I год планового периода</t>
  </si>
  <si>
    <t>II год планового периода</t>
  </si>
  <si>
    <t>замер сопротивления</t>
  </si>
  <si>
    <t>техническое обслуживание сигнализаторов загазованности</t>
  </si>
  <si>
    <t>то объектов систем газораспределения</t>
  </si>
  <si>
    <t xml:space="preserve">заправка огнетушителей </t>
  </si>
  <si>
    <t xml:space="preserve">огнетушители </t>
  </si>
  <si>
    <t>МКОУ Матышевская СОШ</t>
  </si>
  <si>
    <t xml:space="preserve">Директор МКОУ Матышевская СОШ     </t>
  </si>
  <si>
    <t>_______________ Н.Н. Тестова</t>
  </si>
  <si>
    <t>абонентская плата</t>
  </si>
  <si>
    <t>минута</t>
  </si>
  <si>
    <t>бензин</t>
  </si>
  <si>
    <t>Интернет</t>
  </si>
  <si>
    <t>1</t>
  </si>
  <si>
    <t>количество</t>
  </si>
  <si>
    <t xml:space="preserve">стоимость </t>
  </si>
  <si>
    <t>10</t>
  </si>
  <si>
    <t>36</t>
  </si>
  <si>
    <t>16</t>
  </si>
  <si>
    <t>Подготовка и проведение занятий с детьми по формированию финансовой грамотности</t>
  </si>
  <si>
    <t>количество часов</t>
  </si>
  <si>
    <t xml:space="preserve">Всего по смете на 2018 год </t>
  </si>
  <si>
    <t>Всего по смете на 2018 год</t>
  </si>
  <si>
    <t>22</t>
  </si>
  <si>
    <t>Всего по смете на 2019 год</t>
  </si>
  <si>
    <t xml:space="preserve">БЮДЖЕТНАЯ СМЕТА НА 2017 ГОД </t>
  </si>
  <si>
    <t>от  01 января 2017 года</t>
  </si>
  <si>
    <t>к  бюджетной смете расходов на 2018 год</t>
  </si>
  <si>
    <t>к бюджетной смете расходов на 2018 год (субвенция)</t>
  </si>
  <si>
    <t>119</t>
  </si>
  <si>
    <t>Заработная плата пед. работников</t>
  </si>
  <si>
    <t>Заработная плата прочего персонала</t>
  </si>
  <si>
    <t>Начисления на выплаты по оплате труда пед. работников</t>
  </si>
  <si>
    <t>43</t>
  </si>
  <si>
    <t>Начисления на выплаты по оплате труда прочего персонала</t>
  </si>
  <si>
    <t>Расчет расходов по подстатье 212 "Прочие выплаты"</t>
  </si>
  <si>
    <t>суточные и командировочные</t>
  </si>
  <si>
    <t xml:space="preserve"> Расчет расходов по подстатье 213 "Начисления на выплаты по оплате труда"</t>
  </si>
  <si>
    <t>-</t>
  </si>
  <si>
    <t>налог за негативное воздействие на окружающую среду и госпошлина</t>
  </si>
  <si>
    <t>_______________  Н.С. Масленникова</t>
  </si>
  <si>
    <t>_______________ Н.С. Масленникова</t>
  </si>
  <si>
    <t xml:space="preserve">ВРИО директора </t>
  </si>
  <si>
    <t xml:space="preserve">ВРИО  директора   </t>
  </si>
  <si>
    <t xml:space="preserve">МКОУ Матышевская СОШ     </t>
  </si>
  <si>
    <t>ВРИО  директора</t>
  </si>
  <si>
    <t xml:space="preserve">МКОУ Матышевская СОШ   </t>
  </si>
  <si>
    <t>ВРИО    директора</t>
  </si>
  <si>
    <t xml:space="preserve"> МКОУ Матышевская СОШ     </t>
  </si>
  <si>
    <t>ВРИО директора</t>
  </si>
  <si>
    <t xml:space="preserve"> Расчет расходов по подстатье 226 " Прочие работы, услуги"</t>
  </si>
  <si>
    <t>обучение по проверке знаний пожарно-технического минимума</t>
  </si>
  <si>
    <t>пожарные извещатели</t>
  </si>
  <si>
    <t>форма "Юнармия"</t>
  </si>
  <si>
    <t>Муниципальная прграмма "Укрепление единства Российской нации развитие казачества в Руднянском районе в 2017 году"</t>
  </si>
  <si>
    <t>0200000000</t>
  </si>
  <si>
    <t>Обеспечение материально технической базы</t>
  </si>
  <si>
    <t>0200100000</t>
  </si>
  <si>
    <t>Обеспечение деятельности (оказание услуг) казенных учреждений общего образования</t>
  </si>
  <si>
    <t>Муниципальная программа "По энергосбережению и повышению энергетической эффективности Руднянского муниципального района на 2010-2020 гг"</t>
  </si>
  <si>
    <t>0600000000</t>
  </si>
  <si>
    <t>Мероприятия по энергосбережению и повышению энергоэффективности в бюджетной сфере</t>
  </si>
  <si>
    <t>0600200000</t>
  </si>
  <si>
    <t>Расходы на строительство , модернизацию, реконструкцию и техническое перевооружение объектов коммунального хозяйства</t>
  </si>
  <si>
    <t>0600245010</t>
  </si>
  <si>
    <t xml:space="preserve"> Расчет расходов по подстатье 310 "Увеличение стоимости основных средств"</t>
  </si>
  <si>
    <t>сантехника для туалетной комнаты</t>
  </si>
  <si>
    <t>Строительные материалы для ремонта туалетной комнаты</t>
  </si>
  <si>
    <t>эксплуатация объектов газораспределительной сети</t>
  </si>
  <si>
    <t xml:space="preserve">Софинансирование мероприятий в рамках программы "Доступная среда" за выполнение подрядных работ </t>
  </si>
  <si>
    <t>бурение скважины</t>
  </si>
  <si>
    <t>сертификация перевозок</t>
  </si>
  <si>
    <t xml:space="preserve"> Расчет расходов по статье 310 "увеличение стоимости основных средств"</t>
  </si>
  <si>
    <t>флаг</t>
  </si>
  <si>
    <t xml:space="preserve"> Расчет расходов по статье 226 "Прочие услуги"</t>
  </si>
  <si>
    <t>Обучение педагогов по  финансовой грамотности</t>
  </si>
  <si>
    <t>0200100150</t>
  </si>
  <si>
    <t>11</t>
  </si>
  <si>
    <t>17</t>
  </si>
  <si>
    <t>30</t>
  </si>
  <si>
    <t>форма "Юнармия" (значки и шевроны)</t>
  </si>
  <si>
    <t>стеклопатек (местный бюджет)</t>
  </si>
  <si>
    <t>стеклопатек (областной бюджет)</t>
  </si>
  <si>
    <t>0600270980</t>
  </si>
  <si>
    <t xml:space="preserve"> Расчет расходов по статье 290 "Прочие расходы"</t>
  </si>
  <si>
    <t>Раздаточный материал (подарки) по финансовой грамотности</t>
  </si>
  <si>
    <t>мероприятия по организации оздоровления детей и подростков в каникулярное время за счет средств областного  бюджета(лето)</t>
  </si>
  <si>
    <t>мероприятия по организации оздоровления детей и подростков в каникулярное время за счет средств областного  бюджета (осень)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</si>
  <si>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</si>
  <si>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0600270000</t>
  </si>
  <si>
    <t>08</t>
  </si>
  <si>
    <t>31</t>
  </si>
  <si>
    <t>37</t>
  </si>
  <si>
    <t>38</t>
  </si>
  <si>
    <t>55</t>
  </si>
  <si>
    <t>56</t>
  </si>
  <si>
    <t>57</t>
  </si>
  <si>
    <t>70</t>
  </si>
  <si>
    <t>73</t>
  </si>
  <si>
    <t>74</t>
  </si>
  <si>
    <t>75</t>
  </si>
  <si>
    <t>87</t>
  </si>
  <si>
    <t>90</t>
  </si>
  <si>
    <t xml:space="preserve">Первый заместитель главы Руднянского
 муниципального района - начальник отдела
 образования, опеки и попечительства,
физической культуры и спорта Администрации
Руднянского муниципального района
</t>
  </si>
  <si>
    <t>_________________Ю.В. Калинин</t>
  </si>
  <si>
    <t>____________________20_____г.</t>
  </si>
  <si>
    <t xml:space="preserve">ПРОЕКТ БЮДЖЕТНОЙ СМЕТЫ НА 2018 ГОД </t>
  </si>
  <si>
    <t>Всего по смете на 2020 год</t>
  </si>
  <si>
    <t>к проектной бюджетной смете расходов на 2018 год</t>
  </si>
  <si>
    <t>к проектной бюджетной смете расходов на 2018 год (субвенция)</t>
  </si>
  <si>
    <t>Заработная плата прочего персонала (мест. бюджет) (33686,88*12)+(14233,50*7)=503877,06</t>
  </si>
  <si>
    <t>Начисления на выплаты по оплате труда прочего персонала (503877,06*30,2%)</t>
  </si>
  <si>
    <t>Вывоз ЖБО</t>
  </si>
  <si>
    <t>35</t>
  </si>
  <si>
    <t>снятие, установка, юстировка, госпроверка сизнализаторов</t>
  </si>
  <si>
    <t>12</t>
  </si>
  <si>
    <t>обучение ответственных за тепловое хозяйство и пожарной безопасности</t>
  </si>
  <si>
    <t>обслуживание тревожной кнопки</t>
  </si>
  <si>
    <t>мыло туалетное (1 л)</t>
  </si>
  <si>
    <t>сода кальцинированная (кг)</t>
  </si>
  <si>
    <t>моющие средства ("гигиена", "санита") (1 л)</t>
  </si>
  <si>
    <t>тряпка для мытья полов (м)</t>
  </si>
  <si>
    <t>веник (шт)</t>
  </si>
  <si>
    <t>эл. Лампы (шт)</t>
  </si>
  <si>
    <t>стиральный порошок (кг)</t>
  </si>
  <si>
    <t>мыло хозяйственное (шт)</t>
  </si>
  <si>
    <t xml:space="preserve"> Расчет расходов по статье 310 "увеличение стоимости материальных запасов"</t>
  </si>
  <si>
    <t>огнетушители</t>
  </si>
  <si>
    <t>445</t>
  </si>
  <si>
    <t>к проекту бюджетной сметы расходов на 2018 год</t>
  </si>
  <si>
    <t>к проекту бюджетной сметы расходов на 2018 год (субвенция)</t>
  </si>
  <si>
    <t>к проекту бюджетной сметы расходов на 2018 год (кредиторская задолженность)</t>
  </si>
  <si>
    <t>к проекту бюджетной сметы расходов на 2019 год</t>
  </si>
  <si>
    <t>к проекту бюджетной сметы расходов на 2020 год</t>
  </si>
  <si>
    <t xml:space="preserve">Приобретение продуктов питания </t>
  </si>
  <si>
    <t>42</t>
  </si>
  <si>
    <t>род. плата дети в возврасте от 0 до 3-х лет факт. д/д</t>
  </si>
  <si>
    <t>род. плата дети в возврасте от 0 до 3-х лет</t>
  </si>
  <si>
    <t>род. плата дети в возврасте от 0 до 3-х лет льготники 50% факт. д/д</t>
  </si>
  <si>
    <t>род. плата дети в возврасте от 3 до 7 лет факт. д/д</t>
  </si>
  <si>
    <t>род. плата дети в возврасте от 3 до 7 лет</t>
  </si>
  <si>
    <t>род. плата дети в возврасте от 3 до 7 лет льготники 50% факт. д/д</t>
  </si>
  <si>
    <t>род. плата дети в возврасте от 3 до 7 лет льготники 50%</t>
  </si>
  <si>
    <t>родительская плата учащихся в школе</t>
  </si>
  <si>
    <t>на приобретение учебной литературы (школа)</t>
  </si>
  <si>
    <t>на приобретение учебной литературы (д/гр)</t>
  </si>
  <si>
    <t>Начисления на выплаты по оплате труда пед. работников (дош. гр.)</t>
  </si>
  <si>
    <t>Начисления на выплаты по оплате труда прочего персонала (дош. гр.)</t>
  </si>
  <si>
    <t>Заработная плата пед. работников (дош. гр)</t>
  </si>
  <si>
    <t>Заработная плата прочего персонала (дош. гр.)</t>
  </si>
  <si>
    <t>дератизация</t>
  </si>
  <si>
    <t>медицинский осмотр</t>
  </si>
  <si>
    <t>программное обеспечение</t>
  </si>
  <si>
    <t>запчасти для автобуса</t>
  </si>
  <si>
    <t>_______________  Н.С.  Масленникова</t>
  </si>
  <si>
    <t>и.о. директора  МКОУ Матышевская СОШ</t>
  </si>
  <si>
    <t>Муниципальная программа "Развитие образования в Руднянском муниципальном районе"</t>
  </si>
  <si>
    <t>Подпрограмма "Развитие дошкольного,общего образования и дополнительного образования "</t>
  </si>
  <si>
    <t>04</t>
  </si>
  <si>
    <t>0110000000</t>
  </si>
  <si>
    <t>011020000</t>
  </si>
  <si>
    <t>0110200150</t>
  </si>
  <si>
    <t>0110270220</t>
  </si>
  <si>
    <t>0110270360</t>
  </si>
  <si>
    <t>0110270361</t>
  </si>
  <si>
    <t>0110270362</t>
  </si>
  <si>
    <t>0110270363</t>
  </si>
  <si>
    <t>0110500000</t>
  </si>
  <si>
    <t>0110520390</t>
  </si>
  <si>
    <t>01105270390</t>
  </si>
  <si>
    <t>0110570390</t>
  </si>
  <si>
    <t>0110270370</t>
  </si>
  <si>
    <t>0110280010</t>
  </si>
  <si>
    <t>0110280080</t>
  </si>
  <si>
    <t>от  29 декабря  2018 года</t>
  </si>
  <si>
    <t xml:space="preserve">Субсидия  из областного бюджета на осуществление образовательного процесса общего образования (заработная плата педагогическим работникам дошкольных групп)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</si>
  <si>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</si>
  <si>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</si>
  <si>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110170361</t>
  </si>
  <si>
    <t>05</t>
  </si>
  <si>
    <t>06</t>
  </si>
  <si>
    <t xml:space="preserve">Субвенция из областного бюджета на осуществление образовательного процесса общего образования (заработная плата прочим работникам дошкольных групп) </t>
  </si>
  <si>
    <t>0110170362</t>
  </si>
  <si>
    <t>09</t>
  </si>
  <si>
    <t xml:space="preserve">Субвенция из областного бюджета на осуществление образовательного процесса общего образования (учебные расходы дошкольных групп) </t>
  </si>
  <si>
    <t>Закупка товаров, работ и услуг для государственных (муниципальных) нужд</t>
  </si>
  <si>
    <t>14</t>
  </si>
  <si>
    <t>010</t>
  </si>
  <si>
    <t>15</t>
  </si>
  <si>
    <t xml:space="preserve">на решение вопросов местного значения в сфере дополнительного образования </t>
  </si>
  <si>
    <t>79</t>
  </si>
  <si>
    <t>82</t>
  </si>
  <si>
    <t>Н.Ю.Аралова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</si>
</sst>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&quot;р.&quot;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0"/>
    <numFmt numFmtId="179" formatCode="#,##0.000"/>
    <numFmt numFmtId="180" formatCode="#,##0.0"/>
    <numFmt numFmtId="181" formatCode="0.000000000"/>
    <numFmt numFmtId="182" formatCode="0.0E+00"/>
    <numFmt numFmtId="183" formatCode="[$-FC19]d\ mmmm\ yyyy\ &quot;г.&quot;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#,##0.0000"/>
    <numFmt numFmtId="189" formatCode="0000000000"/>
  </numFmts>
  <fonts count="61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7.5"/>
      <name val="Arial Cyr"/>
      <family val="0"/>
    </font>
    <font>
      <b/>
      <i/>
      <sz val="10"/>
      <name val="Arial Cyr"/>
      <family val="0"/>
    </font>
    <font>
      <b/>
      <i/>
      <sz val="9"/>
      <name val="Times New Roman"/>
      <family val="1"/>
    </font>
    <font>
      <i/>
      <sz val="10"/>
      <name val="Arial Cyr"/>
      <family val="0"/>
    </font>
    <font>
      <b/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i/>
      <sz val="10"/>
      <color theme="1"/>
      <name val="Arial Cyr"/>
      <family val="0"/>
    </font>
    <font>
      <i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 wrapText="1"/>
    </xf>
    <xf numFmtId="178" fontId="11" fillId="0" borderId="15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178" fontId="5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178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78" fontId="1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178" fontId="11" fillId="0" borderId="17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left" wrapText="1"/>
    </xf>
    <xf numFmtId="178" fontId="11" fillId="0" borderId="2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187" fontId="5" fillId="0" borderId="10" xfId="6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87" fontId="5" fillId="0" borderId="10" xfId="6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3" fontId="12" fillId="0" borderId="23" xfId="52" applyNumberFormat="1" applyFont="1" applyFill="1" applyBorder="1" applyAlignment="1">
      <alignment horizontal="center" vertical="center"/>
      <protection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3" fontId="4" fillId="0" borderId="20" xfId="52" applyNumberFormat="1" applyFont="1" applyFill="1" applyBorder="1" applyAlignment="1">
      <alignment horizontal="center" vertical="center"/>
      <protection/>
    </xf>
    <xf numFmtId="3" fontId="4" fillId="0" borderId="24" xfId="52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23" xfId="52" applyNumberFormat="1" applyFont="1" applyFill="1" applyBorder="1" applyAlignment="1">
      <alignment horizontal="center" vertical="center" wrapText="1"/>
      <protection/>
    </xf>
    <xf numFmtId="3" fontId="11" fillId="0" borderId="10" xfId="52" applyNumberFormat="1" applyFont="1" applyFill="1" applyBorder="1" applyAlignment="1">
      <alignment horizontal="center" vertical="center" wrapText="1"/>
      <protection/>
    </xf>
    <xf numFmtId="3" fontId="11" fillId="0" borderId="23" xfId="52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2" xfId="52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/>
      <protection/>
    </xf>
    <xf numFmtId="3" fontId="4" fillId="0" borderId="23" xfId="52" applyNumberFormat="1" applyFont="1" applyFill="1" applyBorder="1" applyAlignment="1">
      <alignment horizontal="center"/>
      <protection/>
    </xf>
    <xf numFmtId="3" fontId="12" fillId="0" borderId="10" xfId="52" applyNumberFormat="1" applyFont="1" applyFill="1" applyBorder="1" applyAlignment="1">
      <alignment horizontal="center"/>
      <protection/>
    </xf>
    <xf numFmtId="3" fontId="12" fillId="0" borderId="23" xfId="52" applyNumberFormat="1" applyFont="1" applyFill="1" applyBorder="1" applyAlignment="1">
      <alignment horizontal="center"/>
      <protection/>
    </xf>
    <xf numFmtId="3" fontId="5" fillId="0" borderId="20" xfId="52" applyNumberFormat="1" applyFont="1" applyFill="1" applyBorder="1" applyAlignment="1">
      <alignment horizontal="center"/>
      <protection/>
    </xf>
    <xf numFmtId="3" fontId="5" fillId="0" borderId="24" xfId="52" applyNumberFormat="1" applyFont="1" applyFill="1" applyBorder="1" applyAlignment="1">
      <alignment horizontal="center"/>
      <protection/>
    </xf>
    <xf numFmtId="3" fontId="4" fillId="0" borderId="20" xfId="52" applyNumberFormat="1" applyFont="1" applyFill="1" applyBorder="1" applyAlignment="1">
      <alignment horizontal="center"/>
      <protection/>
    </xf>
    <xf numFmtId="3" fontId="4" fillId="0" borderId="24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/>
      <protection/>
    </xf>
    <xf numFmtId="3" fontId="5" fillId="0" borderId="23" xfId="52" applyNumberFormat="1" applyFont="1" applyFill="1" applyBorder="1" applyAlignment="1">
      <alignment horizontal="center"/>
      <protection/>
    </xf>
    <xf numFmtId="3" fontId="11" fillId="0" borderId="10" xfId="52" applyNumberFormat="1" applyFont="1" applyFill="1" applyBorder="1" applyAlignment="1">
      <alignment horizontal="center"/>
      <protection/>
    </xf>
    <xf numFmtId="3" fontId="11" fillId="0" borderId="23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 wrapText="1"/>
      <protection/>
    </xf>
    <xf numFmtId="3" fontId="5" fillId="0" borderId="23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 wrapText="1"/>
      <protection/>
    </xf>
    <xf numFmtId="3" fontId="4" fillId="0" borderId="23" xfId="52" applyNumberFormat="1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 wrapText="1"/>
    </xf>
    <xf numFmtId="3" fontId="4" fillId="0" borderId="20" xfId="52" applyNumberFormat="1" applyFont="1" applyFill="1" applyBorder="1" applyAlignment="1">
      <alignment horizontal="center" vertical="center" wrapText="1"/>
      <protection/>
    </xf>
    <xf numFmtId="3" fontId="4" fillId="0" borderId="24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wrapText="1"/>
    </xf>
    <xf numFmtId="178" fontId="11" fillId="0" borderId="30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187" fontId="5" fillId="0" borderId="32" xfId="6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3" fontId="4" fillId="0" borderId="17" xfId="52" applyNumberFormat="1" applyFont="1" applyFill="1" applyBorder="1" applyAlignment="1">
      <alignment horizontal="center" vertical="center"/>
      <protection/>
    </xf>
    <xf numFmtId="3" fontId="4" fillId="0" borderId="25" xfId="52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left" wrapText="1"/>
    </xf>
    <xf numFmtId="3" fontId="5" fillId="0" borderId="15" xfId="52" applyNumberFormat="1" applyFont="1" applyFill="1" applyBorder="1" applyAlignment="1">
      <alignment horizontal="center" vertical="center"/>
      <protection/>
    </xf>
    <xf numFmtId="3" fontId="5" fillId="0" borderId="26" xfId="52" applyNumberFormat="1" applyFont="1" applyFill="1" applyBorder="1" applyAlignment="1">
      <alignment horizontal="center" vertical="center"/>
      <protection/>
    </xf>
    <xf numFmtId="1" fontId="12" fillId="0" borderId="17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" fontId="12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left" wrapText="1"/>
    </xf>
    <xf numFmtId="49" fontId="5" fillId="0" borderId="34" xfId="0" applyNumberFormat="1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3" fontId="11" fillId="0" borderId="15" xfId="52" applyNumberFormat="1" applyFont="1" applyFill="1" applyBorder="1" applyAlignment="1">
      <alignment horizontal="center" vertical="center"/>
      <protection/>
    </xf>
    <xf numFmtId="3" fontId="11" fillId="0" borderId="26" xfId="52" applyNumberFormat="1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left"/>
    </xf>
    <xf numFmtId="49" fontId="12" fillId="0" borderId="22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3" fontId="5" fillId="0" borderId="22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>
      <alignment horizontal="center" vertical="center"/>
      <protection/>
    </xf>
    <xf numFmtId="1" fontId="16" fillId="0" borderId="36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wrapText="1"/>
    </xf>
    <xf numFmtId="178" fontId="5" fillId="0" borderId="3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3" fontId="5" fillId="0" borderId="32" xfId="52" applyNumberFormat="1" applyFont="1" applyFill="1" applyBorder="1" applyAlignment="1">
      <alignment horizontal="center" vertical="center"/>
      <protection/>
    </xf>
    <xf numFmtId="3" fontId="5" fillId="0" borderId="33" xfId="52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52" applyNumberFormat="1" applyFont="1" applyFill="1" applyBorder="1" applyAlignment="1">
      <alignment horizontal="center" vertical="center"/>
      <protection/>
    </xf>
    <xf numFmtId="3" fontId="4" fillId="0" borderId="35" xfId="52" applyNumberFormat="1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2" xfId="52" applyNumberFormat="1" applyFont="1" applyFill="1" applyBorder="1" applyAlignment="1">
      <alignment horizontal="center" vertical="center"/>
      <protection/>
    </xf>
    <xf numFmtId="3" fontId="4" fillId="0" borderId="37" xfId="52" applyNumberFormat="1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3" fontId="5" fillId="0" borderId="12" xfId="52" applyNumberFormat="1" applyFont="1" applyFill="1" applyBorder="1" applyAlignment="1">
      <alignment horizontal="center" vertical="center"/>
      <protection/>
    </xf>
    <xf numFmtId="3" fontId="5" fillId="0" borderId="37" xfId="5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/>
    </xf>
    <xf numFmtId="178" fontId="5" fillId="0" borderId="15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3" fontId="11" fillId="0" borderId="15" xfId="52" applyNumberFormat="1" applyFont="1" applyFill="1" applyBorder="1" applyAlignment="1">
      <alignment horizontal="center" wrapText="1"/>
      <protection/>
    </xf>
    <xf numFmtId="3" fontId="11" fillId="0" borderId="26" xfId="52" applyNumberFormat="1" applyFont="1" applyFill="1" applyBorder="1" applyAlignment="1">
      <alignment horizontal="center" wrapText="1"/>
      <protection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8" fontId="4" fillId="0" borderId="20" xfId="0" applyNumberFormat="1" applyFont="1" applyFill="1" applyBorder="1" applyAlignment="1">
      <alignment horizontal="center" wrapText="1"/>
    </xf>
    <xf numFmtId="178" fontId="12" fillId="0" borderId="22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52" applyNumberFormat="1" applyFont="1" applyFill="1" applyBorder="1" applyAlignment="1">
      <alignment horizontal="center" vertical="center"/>
      <protection/>
    </xf>
    <xf numFmtId="3" fontId="12" fillId="0" borderId="35" xfId="52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10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8" fontId="5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18" fillId="0" borderId="0" xfId="52" applyNumberFormat="1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29" xfId="0" applyFont="1" applyFill="1" applyBorder="1" applyAlignment="1">
      <alignment horizontal="left" wrapText="1"/>
    </xf>
    <xf numFmtId="49" fontId="11" fillId="0" borderId="30" xfId="0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57" fillId="0" borderId="10" xfId="0" applyNumberFormat="1" applyFont="1" applyFill="1" applyBorder="1" applyAlignment="1">
      <alignment horizont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3" fontId="12" fillId="0" borderId="10" xfId="52" applyNumberFormat="1" applyFont="1" applyFill="1" applyBorder="1" applyAlignment="1">
      <alignment horizontal="center" vertical="center" wrapText="1"/>
      <protection/>
    </xf>
    <xf numFmtId="3" fontId="58" fillId="36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center" vertical="center" wrapText="1"/>
      <protection/>
    </xf>
    <xf numFmtId="3" fontId="57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189" fontId="59" fillId="0" borderId="10" xfId="0" applyNumberFormat="1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vertical="center" wrapText="1"/>
    </xf>
    <xf numFmtId="3" fontId="12" fillId="36" borderId="10" xfId="52" applyNumberFormat="1" applyFont="1" applyFill="1" applyBorder="1" applyAlignment="1">
      <alignment horizontal="center" vertical="center" wrapText="1"/>
      <protection/>
    </xf>
    <xf numFmtId="189" fontId="60" fillId="0" borderId="10" xfId="0" applyNumberFormat="1" applyFont="1" applyFill="1" applyBorder="1" applyAlignment="1">
      <alignment horizontal="center" wrapText="1"/>
    </xf>
    <xf numFmtId="3" fontId="60" fillId="36" borderId="10" xfId="0" applyNumberFormat="1" applyFont="1" applyFill="1" applyBorder="1" applyAlignment="1">
      <alignment/>
    </xf>
    <xf numFmtId="0" fontId="12" fillId="36" borderId="10" xfId="52" applyFont="1" applyFill="1" applyBorder="1" applyAlignment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left" wrapText="1"/>
    </xf>
    <xf numFmtId="189" fontId="59" fillId="36" borderId="10" xfId="0" applyNumberFormat="1" applyFont="1" applyFill="1" applyBorder="1" applyAlignment="1">
      <alignment horizont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5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49" fontId="4" fillId="33" borderId="27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2" fontId="4" fillId="33" borderId="27" xfId="0" applyNumberFormat="1" applyFont="1" applyFill="1" applyBorder="1" applyAlignment="1">
      <alignment horizontal="center" wrapText="1"/>
    </xf>
    <xf numFmtId="2" fontId="4" fillId="33" borderId="28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5" fillId="37" borderId="0" xfId="0" applyFont="1" applyFill="1" applyAlignment="1">
      <alignment horizontal="center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" fontId="4" fillId="33" borderId="27" xfId="0" applyNumberFormat="1" applyFont="1" applyFill="1" applyBorder="1" applyAlignment="1">
      <alignment horizontal="center" wrapText="1"/>
    </xf>
    <xf numFmtId="1" fontId="4" fillId="33" borderId="28" xfId="0" applyNumberFormat="1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wrapText="1"/>
    </xf>
    <xf numFmtId="3" fontId="5" fillId="0" borderId="28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87" fontId="5" fillId="0" borderId="41" xfId="60" applyNumberFormat="1" applyFont="1" applyFill="1" applyBorder="1" applyAlignment="1">
      <alignment horizontal="center" vertical="center"/>
    </xf>
    <xf numFmtId="187" fontId="5" fillId="0" borderId="0" xfId="6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4" fillId="0" borderId="27" xfId="0" applyNumberFormat="1" applyFont="1" applyFill="1" applyBorder="1" applyAlignment="1">
      <alignment horizontal="center" wrapText="1"/>
    </xf>
    <xf numFmtId="4" fontId="4" fillId="0" borderId="28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27" xfId="0" applyNumberFormat="1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wrapText="1"/>
    </xf>
    <xf numFmtId="3" fontId="4" fillId="0" borderId="27" xfId="0" applyNumberFormat="1" applyFont="1" applyFill="1" applyBorder="1" applyAlignment="1">
      <alignment horizontal="center" wrapText="1"/>
    </xf>
    <xf numFmtId="3" fontId="4" fillId="0" borderId="28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3" fontId="5" fillId="0" borderId="27" xfId="0" applyNumberFormat="1" applyFont="1" applyFill="1" applyBorder="1" applyAlignment="1">
      <alignment horizontal="center" wrapText="1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wrapText="1"/>
    </xf>
    <xf numFmtId="0" fontId="4" fillId="0" borderId="28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167" fontId="13" fillId="0" borderId="27" xfId="53" applyNumberFormat="1" applyFont="1" applyFill="1" applyBorder="1" applyAlignment="1">
      <alignment horizontal="center" vertical="center" wrapText="1"/>
      <protection/>
    </xf>
    <xf numFmtId="167" fontId="13" fillId="0" borderId="28" xfId="53" applyNumberFormat="1" applyFont="1" applyFill="1" applyBorder="1" applyAlignment="1">
      <alignment horizontal="center" vertical="center" wrapText="1"/>
      <protection/>
    </xf>
    <xf numFmtId="167" fontId="13" fillId="0" borderId="11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1" fontId="4" fillId="33" borderId="27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187" fontId="5" fillId="33" borderId="0" xfId="6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wrapText="1"/>
    </xf>
    <xf numFmtId="3" fontId="4" fillId="33" borderId="28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49" fontId="4" fillId="33" borderId="28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left" wrapText="1"/>
    </xf>
    <xf numFmtId="0" fontId="8" fillId="33" borderId="28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right" wrapText="1"/>
    </xf>
    <xf numFmtId="0" fontId="4" fillId="33" borderId="28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4" fontId="4" fillId="33" borderId="27" xfId="0" applyNumberFormat="1" applyFont="1" applyFill="1" applyBorder="1" applyAlignment="1">
      <alignment horizontal="center" wrapText="1"/>
    </xf>
    <xf numFmtId="4" fontId="4" fillId="33" borderId="28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1" fontId="5" fillId="36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66" fontId="4" fillId="33" borderId="27" xfId="0" applyNumberFormat="1" applyFont="1" applyFill="1" applyBorder="1" applyAlignment="1">
      <alignment horizontal="center" vertical="center" wrapText="1"/>
    </xf>
    <xf numFmtId="166" fontId="4" fillId="33" borderId="28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0" xfId="0" applyFill="1" applyAlignment="1">
      <alignment horizontal="center" vertical="center"/>
    </xf>
    <xf numFmtId="0" fontId="8" fillId="33" borderId="27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4" fontId="5" fillId="33" borderId="28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сад №12013" xfId="52"/>
    <cellStyle name="Обычный_доспупная сред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Q135"/>
  <sheetViews>
    <sheetView zoomScalePageLayoutView="0" workbookViewId="0" topLeftCell="A112">
      <selection activeCell="E140" sqref="E140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3.25390625" style="183" customWidth="1"/>
    <col min="10" max="10" width="9.375" style="185" customWidth="1"/>
    <col min="11" max="12" width="10.75390625" style="185" customWidth="1"/>
    <col min="13" max="13" width="16.875" style="0" customWidth="1"/>
  </cols>
  <sheetData>
    <row r="1" spans="1:10" ht="12.75">
      <c r="A1" s="61" t="s">
        <v>107</v>
      </c>
      <c r="B1" s="61"/>
      <c r="C1" s="61"/>
      <c r="D1" s="61"/>
      <c r="E1" s="61"/>
      <c r="F1" s="61" t="s">
        <v>118</v>
      </c>
      <c r="G1" s="61"/>
      <c r="H1" s="61"/>
      <c r="I1" s="164"/>
      <c r="J1" s="184"/>
    </row>
    <row r="2" spans="1:10" ht="90" customHeight="1">
      <c r="A2" s="249" t="s">
        <v>282</v>
      </c>
      <c r="B2" s="61"/>
      <c r="C2" s="61"/>
      <c r="D2" s="61"/>
      <c r="E2" s="61"/>
      <c r="F2" s="473" t="s">
        <v>139</v>
      </c>
      <c r="G2" s="473"/>
      <c r="H2" s="473"/>
      <c r="I2" s="473"/>
      <c r="J2" s="473"/>
    </row>
    <row r="3" spans="1:10" ht="12.75">
      <c r="A3" s="61" t="s">
        <v>283</v>
      </c>
      <c r="B3" s="61"/>
      <c r="C3" s="61"/>
      <c r="D3" s="61"/>
      <c r="E3" s="61"/>
      <c r="F3" s="61" t="s">
        <v>140</v>
      </c>
      <c r="G3" s="61"/>
      <c r="H3" s="61"/>
      <c r="I3" s="164"/>
      <c r="J3" s="184"/>
    </row>
    <row r="4" spans="1:10" ht="12.75">
      <c r="A4" s="61" t="s">
        <v>284</v>
      </c>
      <c r="B4" s="61"/>
      <c r="C4" s="61"/>
      <c r="D4" s="61"/>
      <c r="E4" s="61"/>
      <c r="F4" s="61" t="s">
        <v>66</v>
      </c>
      <c r="G4" s="61"/>
      <c r="H4" s="61"/>
      <c r="I4" s="164"/>
      <c r="J4" s="184"/>
    </row>
    <row r="5" spans="1:10" ht="12.75">
      <c r="A5" s="61"/>
      <c r="B5" s="61"/>
      <c r="C5" s="61"/>
      <c r="D5" s="61"/>
      <c r="E5" s="61"/>
      <c r="F5" s="61"/>
      <c r="G5" s="61"/>
      <c r="H5" s="61"/>
      <c r="I5" s="164"/>
      <c r="J5" s="184"/>
    </row>
    <row r="6" spans="1:10" ht="12.75">
      <c r="A6" s="61"/>
      <c r="B6" s="61"/>
      <c r="C6" s="61"/>
      <c r="D6" s="61"/>
      <c r="E6" s="61"/>
      <c r="F6" s="61"/>
      <c r="G6" s="61"/>
      <c r="H6" s="463" t="s">
        <v>3</v>
      </c>
      <c r="I6" s="464"/>
      <c r="J6" s="186">
        <v>501012</v>
      </c>
    </row>
    <row r="7" spans="1:10" ht="12.75">
      <c r="A7" s="84"/>
      <c r="B7" s="61"/>
      <c r="C7" s="61"/>
      <c r="D7" s="61"/>
      <c r="E7" s="61"/>
      <c r="F7" s="61"/>
      <c r="G7" s="61"/>
      <c r="H7" s="463" t="s">
        <v>4</v>
      </c>
      <c r="I7" s="464"/>
      <c r="J7" s="474"/>
    </row>
    <row r="8" spans="1:10" ht="12.75">
      <c r="A8" s="466" t="s">
        <v>285</v>
      </c>
      <c r="B8" s="466"/>
      <c r="C8" s="466"/>
      <c r="D8" s="466"/>
      <c r="E8" s="466"/>
      <c r="F8" s="466"/>
      <c r="G8" s="466"/>
      <c r="H8" s="463"/>
      <c r="I8" s="464"/>
      <c r="J8" s="474"/>
    </row>
    <row r="9" spans="1:10" ht="12.75">
      <c r="A9" s="475" t="s">
        <v>353</v>
      </c>
      <c r="B9" s="475"/>
      <c r="C9" s="475"/>
      <c r="D9" s="475"/>
      <c r="E9" s="475"/>
      <c r="F9" s="475"/>
      <c r="G9" s="475"/>
      <c r="H9" s="463" t="s">
        <v>5</v>
      </c>
      <c r="I9" s="464"/>
      <c r="J9" s="186"/>
    </row>
    <row r="10" spans="1:10" ht="12.75" customHeight="1">
      <c r="A10" s="61" t="s">
        <v>73</v>
      </c>
      <c r="B10" s="473" t="s">
        <v>185</v>
      </c>
      <c r="C10" s="473"/>
      <c r="D10" s="473"/>
      <c r="E10" s="473"/>
      <c r="F10" s="473"/>
      <c r="G10" s="473"/>
      <c r="H10" s="468" t="s">
        <v>6</v>
      </c>
      <c r="I10" s="469"/>
      <c r="J10" s="474"/>
    </row>
    <row r="11" spans="1:10" ht="12.75">
      <c r="A11" s="61"/>
      <c r="B11" s="61"/>
      <c r="C11" s="61"/>
      <c r="D11" s="61"/>
      <c r="E11" s="61"/>
      <c r="F11" s="61"/>
      <c r="G11" s="61"/>
      <c r="H11" s="86"/>
      <c r="I11" s="163"/>
      <c r="J11" s="474"/>
    </row>
    <row r="12" spans="1:10" ht="12.75" customHeight="1">
      <c r="A12" s="87" t="s">
        <v>11</v>
      </c>
      <c r="B12" s="467" t="s">
        <v>85</v>
      </c>
      <c r="C12" s="467"/>
      <c r="D12" s="467"/>
      <c r="E12" s="467"/>
      <c r="F12" s="467"/>
      <c r="G12" s="467"/>
      <c r="H12" s="468" t="s">
        <v>6</v>
      </c>
      <c r="I12" s="469"/>
      <c r="J12" s="474"/>
    </row>
    <row r="13" spans="1:10" ht="12.75">
      <c r="A13" s="61"/>
      <c r="B13" s="61"/>
      <c r="C13" s="61"/>
      <c r="D13" s="61"/>
      <c r="E13" s="61"/>
      <c r="F13" s="61"/>
      <c r="G13" s="61"/>
      <c r="H13" s="88"/>
      <c r="I13" s="71"/>
      <c r="J13" s="474"/>
    </row>
    <row r="14" spans="1:10" ht="12.75" customHeight="1">
      <c r="A14" s="87" t="s">
        <v>0</v>
      </c>
      <c r="B14" s="467" t="s">
        <v>85</v>
      </c>
      <c r="C14" s="467"/>
      <c r="D14" s="467"/>
      <c r="E14" s="467"/>
      <c r="F14" s="467"/>
      <c r="G14" s="467"/>
      <c r="H14" s="463" t="s">
        <v>7</v>
      </c>
      <c r="I14" s="464"/>
      <c r="J14" s="186"/>
    </row>
    <row r="15" spans="1:10" ht="12.75">
      <c r="A15" s="61" t="s">
        <v>1</v>
      </c>
      <c r="B15" s="61"/>
      <c r="C15" s="61"/>
      <c r="D15" s="61"/>
      <c r="E15" s="61"/>
      <c r="F15" s="61"/>
      <c r="G15" s="61"/>
      <c r="H15" s="463" t="s">
        <v>8</v>
      </c>
      <c r="I15" s="464"/>
      <c r="J15" s="186"/>
    </row>
    <row r="16" spans="1:10" ht="12.75">
      <c r="A16" s="61" t="s">
        <v>2</v>
      </c>
      <c r="B16" s="465" t="s">
        <v>59</v>
      </c>
      <c r="C16" s="465"/>
      <c r="D16" s="465"/>
      <c r="E16" s="465"/>
      <c r="F16" s="465"/>
      <c r="G16" s="465"/>
      <c r="H16" s="463" t="s">
        <v>9</v>
      </c>
      <c r="I16" s="464"/>
      <c r="J16" s="474">
        <v>383</v>
      </c>
    </row>
    <row r="17" spans="1:10" ht="12.75">
      <c r="A17" s="61"/>
      <c r="B17" s="61"/>
      <c r="C17" s="61"/>
      <c r="D17" s="61"/>
      <c r="E17" s="61"/>
      <c r="F17" s="61"/>
      <c r="G17" s="61"/>
      <c r="H17" s="463"/>
      <c r="I17" s="464"/>
      <c r="J17" s="474"/>
    </row>
    <row r="18" spans="1:10" ht="12.75">
      <c r="A18" s="61"/>
      <c r="B18" s="61"/>
      <c r="C18" s="61"/>
      <c r="D18" s="61"/>
      <c r="E18" s="61"/>
      <c r="F18" s="61"/>
      <c r="G18" s="61"/>
      <c r="H18" s="463" t="s">
        <v>10</v>
      </c>
      <c r="I18" s="464"/>
      <c r="J18" s="187"/>
    </row>
    <row r="19" spans="1:12" ht="12.75" customHeight="1">
      <c r="A19" s="470" t="s">
        <v>12</v>
      </c>
      <c r="B19" s="470" t="s">
        <v>13</v>
      </c>
      <c r="C19" s="471" t="s">
        <v>14</v>
      </c>
      <c r="D19" s="471"/>
      <c r="E19" s="471"/>
      <c r="F19" s="471"/>
      <c r="G19" s="471"/>
      <c r="H19" s="471"/>
      <c r="I19" s="472" t="s">
        <v>21</v>
      </c>
      <c r="J19" s="472"/>
      <c r="K19" s="462" t="s">
        <v>178</v>
      </c>
      <c r="L19" s="462" t="s">
        <v>179</v>
      </c>
    </row>
    <row r="20" spans="1:12" ht="76.5">
      <c r="A20" s="470"/>
      <c r="B20" s="470"/>
      <c r="C20" s="85" t="s">
        <v>15</v>
      </c>
      <c r="D20" s="85" t="s">
        <v>16</v>
      </c>
      <c r="E20" s="85" t="s">
        <v>17</v>
      </c>
      <c r="F20" s="85" t="s">
        <v>18</v>
      </c>
      <c r="G20" s="85" t="s">
        <v>19</v>
      </c>
      <c r="H20" s="85" t="s">
        <v>20</v>
      </c>
      <c r="I20" s="165" t="s">
        <v>22</v>
      </c>
      <c r="J20" s="188" t="s">
        <v>23</v>
      </c>
      <c r="K20" s="462"/>
      <c r="L20" s="462"/>
    </row>
    <row r="21" spans="1:12" ht="13.5" thickBot="1">
      <c r="A21" s="90">
        <v>1</v>
      </c>
      <c r="B21" s="90">
        <v>2</v>
      </c>
      <c r="C21" s="90">
        <v>3</v>
      </c>
      <c r="D21" s="90">
        <v>4</v>
      </c>
      <c r="E21" s="90">
        <v>5</v>
      </c>
      <c r="F21" s="90">
        <v>6</v>
      </c>
      <c r="G21" s="90">
        <v>7</v>
      </c>
      <c r="H21" s="90">
        <v>8</v>
      </c>
      <c r="I21" s="194">
        <v>9</v>
      </c>
      <c r="J21" s="166">
        <v>10</v>
      </c>
      <c r="K21" s="195">
        <v>11</v>
      </c>
      <c r="L21" s="195">
        <v>12</v>
      </c>
    </row>
    <row r="22" spans="1:12" ht="14.25" thickBot="1">
      <c r="A22" s="91" t="s">
        <v>141</v>
      </c>
      <c r="B22" s="92" t="s">
        <v>49</v>
      </c>
      <c r="C22" s="93" t="s">
        <v>31</v>
      </c>
      <c r="D22" s="94"/>
      <c r="E22" s="94"/>
      <c r="F22" s="94"/>
      <c r="G22" s="94"/>
      <c r="H22" s="94"/>
      <c r="I22" s="167">
        <f>I23+I123</f>
        <v>12294064</v>
      </c>
      <c r="J22" s="168"/>
      <c r="K22" s="167">
        <f>K23+K123</f>
        <v>11745434</v>
      </c>
      <c r="L22" s="246">
        <f>L23+L123</f>
        <v>12349584</v>
      </c>
    </row>
    <row r="23" spans="1:12" ht="13.5">
      <c r="A23" s="260" t="s">
        <v>142</v>
      </c>
      <c r="B23" s="261">
        <f aca="true" t="shared" si="0" ref="B23:B114">B22+1</f>
        <v>2</v>
      </c>
      <c r="C23" s="262" t="s">
        <v>31</v>
      </c>
      <c r="D23" s="262" t="s">
        <v>53</v>
      </c>
      <c r="E23" s="263"/>
      <c r="F23" s="263"/>
      <c r="G23" s="263"/>
      <c r="H23" s="263"/>
      <c r="I23" s="264">
        <f>I24+I30+I69+I93+I98+I108+I111+I117+I38</f>
        <v>12200644</v>
      </c>
      <c r="J23" s="264"/>
      <c r="K23" s="264">
        <f>K24+K30+K36+K69+K93+K98+K108+K111</f>
        <v>11652014</v>
      </c>
      <c r="L23" s="264">
        <f>L25+L30+L69+L93+L98+L108+L111</f>
        <v>12256164</v>
      </c>
    </row>
    <row r="24" spans="1:12" ht="63.75">
      <c r="A24" s="153" t="s">
        <v>354</v>
      </c>
      <c r="B24" s="128" t="s">
        <v>49</v>
      </c>
      <c r="C24" s="128" t="s">
        <v>31</v>
      </c>
      <c r="D24" s="128" t="s">
        <v>49</v>
      </c>
      <c r="E24" s="437">
        <v>110170361</v>
      </c>
      <c r="F24" s="129"/>
      <c r="G24" s="129"/>
      <c r="H24" s="129"/>
      <c r="I24" s="175">
        <f>I25</f>
        <v>1427180</v>
      </c>
      <c r="J24" s="427"/>
      <c r="K24" s="206">
        <f>K25</f>
        <v>1172280</v>
      </c>
      <c r="L24" s="206">
        <f>L25</f>
        <v>1454280</v>
      </c>
    </row>
    <row r="25" spans="1:12" ht="76.5">
      <c r="A25" s="85" t="s">
        <v>355</v>
      </c>
      <c r="B25" s="128" t="s">
        <v>53</v>
      </c>
      <c r="C25" s="112" t="s">
        <v>31</v>
      </c>
      <c r="D25" s="112" t="s">
        <v>49</v>
      </c>
      <c r="E25" s="112">
        <v>110170361</v>
      </c>
      <c r="F25" s="4">
        <v>100</v>
      </c>
      <c r="G25" s="4"/>
      <c r="H25" s="4"/>
      <c r="I25" s="438">
        <f>I27+I28+I29</f>
        <v>1427180</v>
      </c>
      <c r="J25" s="192"/>
      <c r="K25" s="439">
        <f>K27+K28+K29</f>
        <v>1172280</v>
      </c>
      <c r="L25" s="439">
        <f>L27+L28+L29</f>
        <v>1454280</v>
      </c>
    </row>
    <row r="26" spans="1:12" ht="25.5">
      <c r="A26" s="115" t="s">
        <v>110</v>
      </c>
      <c r="B26" s="128" t="s">
        <v>356</v>
      </c>
      <c r="C26" s="112" t="s">
        <v>31</v>
      </c>
      <c r="D26" s="112" t="s">
        <v>49</v>
      </c>
      <c r="E26" s="112">
        <v>110170361</v>
      </c>
      <c r="F26" s="4">
        <v>110</v>
      </c>
      <c r="G26" s="4">
        <v>210</v>
      </c>
      <c r="H26" s="4"/>
      <c r="I26" s="440"/>
      <c r="J26" s="188"/>
      <c r="K26" s="441"/>
      <c r="L26" s="441"/>
    </row>
    <row r="27" spans="1:12" ht="12.75">
      <c r="A27" s="116" t="s">
        <v>100</v>
      </c>
      <c r="B27" s="128" t="s">
        <v>337</v>
      </c>
      <c r="C27" s="112" t="s">
        <v>31</v>
      </c>
      <c r="D27" s="112" t="s">
        <v>49</v>
      </c>
      <c r="E27" s="112" t="s">
        <v>357</v>
      </c>
      <c r="F27" s="4">
        <v>111</v>
      </c>
      <c r="G27" s="4">
        <v>211</v>
      </c>
      <c r="H27" s="4"/>
      <c r="I27" s="440">
        <v>1095540</v>
      </c>
      <c r="J27" s="442"/>
      <c r="K27" s="440">
        <v>841240</v>
      </c>
      <c r="L27" s="440">
        <v>1123240</v>
      </c>
    </row>
    <row r="28" spans="1:12" ht="12.75">
      <c r="A28" s="111" t="s">
        <v>154</v>
      </c>
      <c r="B28" s="128" t="s">
        <v>358</v>
      </c>
      <c r="C28" s="112" t="s">
        <v>31</v>
      </c>
      <c r="D28" s="112" t="s">
        <v>49</v>
      </c>
      <c r="E28" s="112" t="s">
        <v>357</v>
      </c>
      <c r="F28" s="4">
        <v>112</v>
      </c>
      <c r="G28" s="4">
        <v>212</v>
      </c>
      <c r="H28" s="4"/>
      <c r="I28" s="443">
        <v>600</v>
      </c>
      <c r="J28" s="442"/>
      <c r="K28" s="444">
        <v>0</v>
      </c>
      <c r="L28" s="444">
        <v>0</v>
      </c>
    </row>
    <row r="29" spans="1:12" ht="12.75">
      <c r="A29" s="111" t="s">
        <v>103</v>
      </c>
      <c r="B29" s="128" t="s">
        <v>359</v>
      </c>
      <c r="C29" s="112" t="s">
        <v>31</v>
      </c>
      <c r="D29" s="112" t="s">
        <v>49</v>
      </c>
      <c r="E29" s="112" t="s">
        <v>357</v>
      </c>
      <c r="F29" s="4">
        <v>119</v>
      </c>
      <c r="G29" s="4">
        <v>213</v>
      </c>
      <c r="H29" s="4"/>
      <c r="I29" s="440">
        <v>331040</v>
      </c>
      <c r="J29" s="442"/>
      <c r="K29" s="440">
        <v>331040</v>
      </c>
      <c r="L29" s="440">
        <v>331040</v>
      </c>
    </row>
    <row r="30" spans="1:12" ht="51">
      <c r="A30" s="127" t="s">
        <v>360</v>
      </c>
      <c r="B30" s="128" t="s">
        <v>31</v>
      </c>
      <c r="C30" s="128" t="s">
        <v>31</v>
      </c>
      <c r="D30" s="128" t="s">
        <v>49</v>
      </c>
      <c r="E30" s="128" t="s">
        <v>361</v>
      </c>
      <c r="F30" s="129"/>
      <c r="G30" s="129"/>
      <c r="H30" s="129"/>
      <c r="I30" s="445">
        <f>I31</f>
        <v>320710</v>
      </c>
      <c r="J30" s="446"/>
      <c r="K30" s="445">
        <f>K31</f>
        <v>320710</v>
      </c>
      <c r="L30" s="445">
        <f>L31</f>
        <v>320710</v>
      </c>
    </row>
    <row r="31" spans="1:12" ht="76.5">
      <c r="A31" s="116" t="s">
        <v>355</v>
      </c>
      <c r="B31" s="128" t="s">
        <v>269</v>
      </c>
      <c r="C31" s="128" t="s">
        <v>31</v>
      </c>
      <c r="D31" s="128" t="s">
        <v>49</v>
      </c>
      <c r="E31" s="447">
        <v>110170362</v>
      </c>
      <c r="F31" s="129">
        <v>100</v>
      </c>
      <c r="G31" s="129"/>
      <c r="H31" s="129"/>
      <c r="I31" s="438">
        <f>I33+I34+I35</f>
        <v>320710</v>
      </c>
      <c r="J31" s="448"/>
      <c r="K31" s="449">
        <f>K33+K34+K35</f>
        <v>320710</v>
      </c>
      <c r="L31" s="449">
        <f>L33+L34+L35</f>
        <v>320710</v>
      </c>
    </row>
    <row r="32" spans="1:12" ht="25.5">
      <c r="A32" s="115" t="s">
        <v>110</v>
      </c>
      <c r="B32" s="128" t="s">
        <v>362</v>
      </c>
      <c r="C32" s="112" t="s">
        <v>31</v>
      </c>
      <c r="D32" s="112" t="s">
        <v>49</v>
      </c>
      <c r="E32" s="450">
        <v>110170362</v>
      </c>
      <c r="F32" s="4">
        <v>110</v>
      </c>
      <c r="G32" s="4">
        <v>210</v>
      </c>
      <c r="H32" s="4"/>
      <c r="I32" s="451">
        <f>I33+I34+I35</f>
        <v>320710</v>
      </c>
      <c r="J32" s="448"/>
      <c r="K32" s="451">
        <f>K33+K34+K35</f>
        <v>320710</v>
      </c>
      <c r="L32" s="451">
        <f>L33+L34+L35</f>
        <v>320710</v>
      </c>
    </row>
    <row r="33" spans="1:12" ht="12.75">
      <c r="A33" s="116" t="s">
        <v>100</v>
      </c>
      <c r="B33" s="128" t="s">
        <v>195</v>
      </c>
      <c r="C33" s="112" t="s">
        <v>31</v>
      </c>
      <c r="D33" s="112" t="s">
        <v>49</v>
      </c>
      <c r="E33" s="450">
        <v>110170362</v>
      </c>
      <c r="F33" s="4">
        <v>111</v>
      </c>
      <c r="G33" s="4">
        <v>211</v>
      </c>
      <c r="H33" s="4"/>
      <c r="I33" s="451">
        <v>246320</v>
      </c>
      <c r="J33" s="448"/>
      <c r="K33" s="451">
        <v>246320</v>
      </c>
      <c r="L33" s="451">
        <v>246320</v>
      </c>
    </row>
    <row r="34" spans="1:12" ht="12.75">
      <c r="A34" s="111" t="s">
        <v>154</v>
      </c>
      <c r="B34" s="128" t="s">
        <v>256</v>
      </c>
      <c r="C34" s="112" t="s">
        <v>31</v>
      </c>
      <c r="D34" s="112" t="s">
        <v>49</v>
      </c>
      <c r="E34" s="450">
        <v>110170362</v>
      </c>
      <c r="F34" s="4">
        <v>112</v>
      </c>
      <c r="G34" s="4">
        <v>212</v>
      </c>
      <c r="H34" s="4"/>
      <c r="I34" s="438">
        <v>0</v>
      </c>
      <c r="J34" s="448"/>
      <c r="K34" s="452">
        <v>0</v>
      </c>
      <c r="L34" s="452">
        <v>0</v>
      </c>
    </row>
    <row r="35" spans="1:12" ht="12.75">
      <c r="A35" s="111" t="s">
        <v>103</v>
      </c>
      <c r="B35" s="128" t="s">
        <v>294</v>
      </c>
      <c r="C35" s="112" t="s">
        <v>31</v>
      </c>
      <c r="D35" s="112" t="s">
        <v>49</v>
      </c>
      <c r="E35" s="450">
        <v>110170362</v>
      </c>
      <c r="F35" s="4">
        <v>119</v>
      </c>
      <c r="G35" s="4">
        <v>213</v>
      </c>
      <c r="H35" s="4"/>
      <c r="I35" s="451">
        <v>74390</v>
      </c>
      <c r="J35" s="448"/>
      <c r="K35" s="451">
        <v>74390</v>
      </c>
      <c r="L35" s="451">
        <v>74390</v>
      </c>
    </row>
    <row r="36" spans="1:12" ht="51">
      <c r="A36" s="453" t="s">
        <v>363</v>
      </c>
      <c r="B36" s="128" t="s">
        <v>78</v>
      </c>
      <c r="C36" s="128" t="s">
        <v>31</v>
      </c>
      <c r="D36" s="128" t="s">
        <v>49</v>
      </c>
      <c r="E36" s="454">
        <v>110170363</v>
      </c>
      <c r="F36" s="129"/>
      <c r="G36" s="129"/>
      <c r="H36" s="129"/>
      <c r="I36" s="455">
        <f>I38</f>
        <v>7960</v>
      </c>
      <c r="J36" s="446"/>
      <c r="K36" s="456">
        <v>0</v>
      </c>
      <c r="L36" s="456">
        <v>0</v>
      </c>
    </row>
    <row r="37" spans="1:12" ht="25.5">
      <c r="A37" s="116" t="s">
        <v>364</v>
      </c>
      <c r="B37" s="128" t="s">
        <v>365</v>
      </c>
      <c r="C37" s="112" t="s">
        <v>31</v>
      </c>
      <c r="D37" s="112" t="s">
        <v>366</v>
      </c>
      <c r="E37" s="450">
        <v>110170363</v>
      </c>
      <c r="F37" s="4">
        <v>200</v>
      </c>
      <c r="G37" s="4"/>
      <c r="H37" s="4"/>
      <c r="I37" s="443"/>
      <c r="J37" s="442"/>
      <c r="K37" s="444"/>
      <c r="L37" s="444"/>
    </row>
    <row r="38" spans="1:12" ht="12.75">
      <c r="A38" s="115" t="s">
        <v>46</v>
      </c>
      <c r="B38" s="128" t="s">
        <v>367</v>
      </c>
      <c r="C38" s="112"/>
      <c r="D38" s="112"/>
      <c r="E38" s="450">
        <v>110170363</v>
      </c>
      <c r="F38" s="4">
        <v>240</v>
      </c>
      <c r="G38" s="4">
        <v>300</v>
      </c>
      <c r="H38" s="4"/>
      <c r="I38" s="451">
        <f>I39</f>
        <v>7960</v>
      </c>
      <c r="J38" s="442"/>
      <c r="K38" s="444">
        <v>0</v>
      </c>
      <c r="L38" s="444">
        <v>0</v>
      </c>
    </row>
    <row r="39" spans="1:12" ht="13.5" thickBot="1">
      <c r="A39" s="117" t="s">
        <v>48</v>
      </c>
      <c r="B39" s="128" t="s">
        <v>197</v>
      </c>
      <c r="C39" s="112"/>
      <c r="D39" s="112"/>
      <c r="E39" s="450">
        <v>110170363</v>
      </c>
      <c r="F39" s="4">
        <v>244</v>
      </c>
      <c r="G39" s="4">
        <v>340</v>
      </c>
      <c r="H39" s="4">
        <v>440</v>
      </c>
      <c r="I39" s="440">
        <v>7960</v>
      </c>
      <c r="J39" s="442"/>
      <c r="K39" s="444">
        <v>0</v>
      </c>
      <c r="L39" s="444">
        <v>0</v>
      </c>
    </row>
    <row r="40" spans="1:13" s="1" customFormat="1" ht="39.75" thickBot="1">
      <c r="A40" s="91" t="s">
        <v>143</v>
      </c>
      <c r="B40" s="96">
        <f>B23+1</f>
        <v>3</v>
      </c>
      <c r="C40" s="93" t="s">
        <v>31</v>
      </c>
      <c r="D40" s="93" t="s">
        <v>53</v>
      </c>
      <c r="E40" s="93" t="s">
        <v>144</v>
      </c>
      <c r="F40" s="93"/>
      <c r="G40" s="271"/>
      <c r="H40" s="271"/>
      <c r="I40" s="241">
        <f>I41</f>
        <v>0</v>
      </c>
      <c r="J40" s="241"/>
      <c r="K40" s="241">
        <f>K41</f>
        <v>0</v>
      </c>
      <c r="L40" s="242">
        <f>L41</f>
        <v>0</v>
      </c>
      <c r="M40" s="75"/>
    </row>
    <row r="41" spans="1:12" ht="27">
      <c r="A41" s="122" t="s">
        <v>145</v>
      </c>
      <c r="B41" s="123">
        <f t="shared" si="0"/>
        <v>4</v>
      </c>
      <c r="C41" s="124" t="s">
        <v>31</v>
      </c>
      <c r="D41" s="124" t="s">
        <v>53</v>
      </c>
      <c r="E41" s="124" t="s">
        <v>146</v>
      </c>
      <c r="F41" s="124"/>
      <c r="G41" s="125"/>
      <c r="H41" s="125"/>
      <c r="I41" s="174">
        <f>I42</f>
        <v>0</v>
      </c>
      <c r="J41" s="174"/>
      <c r="K41" s="174">
        <f>K42</f>
        <v>0</v>
      </c>
      <c r="L41" s="244">
        <f>L42</f>
        <v>0</v>
      </c>
    </row>
    <row r="42" spans="1:12" ht="27">
      <c r="A42" s="102" t="s">
        <v>147</v>
      </c>
      <c r="B42" s="103">
        <f t="shared" si="0"/>
        <v>5</v>
      </c>
      <c r="C42" s="104" t="s">
        <v>31</v>
      </c>
      <c r="D42" s="104" t="s">
        <v>53</v>
      </c>
      <c r="E42" s="104" t="s">
        <v>148</v>
      </c>
      <c r="F42" s="104"/>
      <c r="G42" s="105"/>
      <c r="H42" s="105"/>
      <c r="I42" s="170">
        <f>I43+I46</f>
        <v>0</v>
      </c>
      <c r="J42" s="170"/>
      <c r="K42" s="170">
        <f>K44+K48</f>
        <v>0</v>
      </c>
      <c r="L42" s="245">
        <f>L44+L48</f>
        <v>0</v>
      </c>
    </row>
    <row r="43" spans="1:12" ht="13.5">
      <c r="A43" s="107" t="s">
        <v>40</v>
      </c>
      <c r="B43" s="103">
        <f t="shared" si="0"/>
        <v>6</v>
      </c>
      <c r="C43" s="108" t="s">
        <v>31</v>
      </c>
      <c r="D43" s="108" t="s">
        <v>53</v>
      </c>
      <c r="E43" s="108" t="s">
        <v>148</v>
      </c>
      <c r="F43" s="108" t="s">
        <v>75</v>
      </c>
      <c r="G43" s="109">
        <v>220</v>
      </c>
      <c r="H43" s="109"/>
      <c r="I43" s="171">
        <f>I44+I45</f>
        <v>0</v>
      </c>
      <c r="J43" s="189"/>
      <c r="K43" s="196"/>
      <c r="L43" s="197"/>
    </row>
    <row r="44" spans="1:13" ht="14.25" customHeight="1">
      <c r="A44" s="111" t="s">
        <v>44</v>
      </c>
      <c r="B44" s="103">
        <f t="shared" si="0"/>
        <v>7</v>
      </c>
      <c r="C44" s="112" t="s">
        <v>31</v>
      </c>
      <c r="D44" s="112" t="s">
        <v>53</v>
      </c>
      <c r="E44" s="112" t="s">
        <v>148</v>
      </c>
      <c r="F44" s="112" t="s">
        <v>77</v>
      </c>
      <c r="G44" s="113">
        <v>225</v>
      </c>
      <c r="H44" s="113"/>
      <c r="I44" s="172">
        <f>пожарная!Q17</f>
        <v>0</v>
      </c>
      <c r="J44" s="186"/>
      <c r="K44" s="196">
        <v>0</v>
      </c>
      <c r="L44" s="197">
        <v>0</v>
      </c>
      <c r="M44" s="76"/>
    </row>
    <row r="45" spans="1:13" ht="14.25" customHeight="1">
      <c r="A45" s="111" t="s">
        <v>45</v>
      </c>
      <c r="B45" s="103">
        <f t="shared" si="0"/>
        <v>8</v>
      </c>
      <c r="C45" s="112" t="s">
        <v>31</v>
      </c>
      <c r="D45" s="112" t="s">
        <v>53</v>
      </c>
      <c r="E45" s="112" t="s">
        <v>148</v>
      </c>
      <c r="F45" s="112" t="s">
        <v>77</v>
      </c>
      <c r="G45" s="113">
        <v>226</v>
      </c>
      <c r="H45" s="113"/>
      <c r="I45" s="172">
        <f>пожарная!Q24</f>
        <v>0</v>
      </c>
      <c r="J45" s="186"/>
      <c r="K45" s="196">
        <v>0</v>
      </c>
      <c r="L45" s="197">
        <v>0</v>
      </c>
      <c r="M45" s="76"/>
    </row>
    <row r="46" spans="1:12" ht="13.5">
      <c r="A46" s="115" t="s">
        <v>46</v>
      </c>
      <c r="B46" s="103">
        <f t="shared" si="0"/>
        <v>9</v>
      </c>
      <c r="C46" s="108" t="s">
        <v>31</v>
      </c>
      <c r="D46" s="108" t="s">
        <v>53</v>
      </c>
      <c r="E46" s="108" t="s">
        <v>148</v>
      </c>
      <c r="F46" s="108" t="s">
        <v>75</v>
      </c>
      <c r="G46" s="109">
        <v>300</v>
      </c>
      <c r="H46" s="109"/>
      <c r="I46" s="171">
        <f>I47+I48</f>
        <v>0</v>
      </c>
      <c r="J46" s="189"/>
      <c r="K46" s="198"/>
      <c r="L46" s="199"/>
    </row>
    <row r="47" spans="1:12" ht="13.5">
      <c r="A47" s="116" t="s">
        <v>47</v>
      </c>
      <c r="B47" s="103">
        <f t="shared" si="0"/>
        <v>10</v>
      </c>
      <c r="C47" s="112" t="s">
        <v>31</v>
      </c>
      <c r="D47" s="112" t="s">
        <v>53</v>
      </c>
      <c r="E47" s="112" t="s">
        <v>148</v>
      </c>
      <c r="F47" s="112" t="s">
        <v>77</v>
      </c>
      <c r="G47" s="113">
        <v>310</v>
      </c>
      <c r="H47" s="113"/>
      <c r="I47" s="172">
        <f>пожарная!Q31</f>
        <v>0</v>
      </c>
      <c r="J47" s="186"/>
      <c r="K47" s="196"/>
      <c r="L47" s="197"/>
    </row>
    <row r="48" spans="1:13" ht="14.25" thickBot="1">
      <c r="A48" s="117" t="s">
        <v>48</v>
      </c>
      <c r="B48" s="118">
        <f t="shared" si="0"/>
        <v>11</v>
      </c>
      <c r="C48" s="119" t="s">
        <v>31</v>
      </c>
      <c r="D48" s="119" t="s">
        <v>53</v>
      </c>
      <c r="E48" s="119" t="s">
        <v>148</v>
      </c>
      <c r="F48" s="119" t="s">
        <v>77</v>
      </c>
      <c r="G48" s="120">
        <v>340</v>
      </c>
      <c r="H48" s="120"/>
      <c r="I48" s="173">
        <f>пожарная!Q39</f>
        <v>0</v>
      </c>
      <c r="J48" s="190"/>
      <c r="K48" s="200">
        <v>0</v>
      </c>
      <c r="L48" s="201">
        <v>0</v>
      </c>
      <c r="M48" s="76"/>
    </row>
    <row r="49" spans="1:12" ht="54.75" thickBot="1">
      <c r="A49" s="272" t="s">
        <v>233</v>
      </c>
      <c r="B49" s="96">
        <f t="shared" si="0"/>
        <v>12</v>
      </c>
      <c r="C49" s="92" t="s">
        <v>31</v>
      </c>
      <c r="D49" s="92" t="s">
        <v>53</v>
      </c>
      <c r="E49" s="92" t="s">
        <v>234</v>
      </c>
      <c r="F49" s="92"/>
      <c r="G49" s="273"/>
      <c r="H49" s="273"/>
      <c r="I49" s="274">
        <f>I50</f>
        <v>0</v>
      </c>
      <c r="J49" s="274"/>
      <c r="K49" s="274">
        <v>0</v>
      </c>
      <c r="L49" s="275">
        <v>0</v>
      </c>
    </row>
    <row r="50" spans="1:12" ht="30" customHeight="1">
      <c r="A50" s="260" t="s">
        <v>235</v>
      </c>
      <c r="B50" s="261">
        <f t="shared" si="0"/>
        <v>13</v>
      </c>
      <c r="C50" s="262" t="s">
        <v>31</v>
      </c>
      <c r="D50" s="262" t="s">
        <v>53</v>
      </c>
      <c r="E50" s="262" t="s">
        <v>236</v>
      </c>
      <c r="F50" s="262"/>
      <c r="G50" s="386"/>
      <c r="H50" s="386"/>
      <c r="I50" s="387">
        <f>I51</f>
        <v>0</v>
      </c>
      <c r="J50" s="388"/>
      <c r="K50" s="388">
        <v>0</v>
      </c>
      <c r="L50" s="389">
        <v>0</v>
      </c>
    </row>
    <row r="51" spans="1:12" ht="26.25">
      <c r="A51" s="116" t="s">
        <v>237</v>
      </c>
      <c r="B51" s="103">
        <f t="shared" si="0"/>
        <v>14</v>
      </c>
      <c r="C51" s="112" t="s">
        <v>31</v>
      </c>
      <c r="D51" s="112" t="s">
        <v>53</v>
      </c>
      <c r="E51" s="112" t="s">
        <v>255</v>
      </c>
      <c r="F51" s="4"/>
      <c r="G51" s="4"/>
      <c r="H51" s="4"/>
      <c r="I51" s="390">
        <f>I52</f>
        <v>0</v>
      </c>
      <c r="J51" s="188"/>
      <c r="K51" s="196">
        <v>0</v>
      </c>
      <c r="L51" s="197">
        <v>0</v>
      </c>
    </row>
    <row r="52" spans="1:12" ht="13.5">
      <c r="A52" s="115" t="s">
        <v>46</v>
      </c>
      <c r="B52" s="103">
        <f t="shared" si="0"/>
        <v>15</v>
      </c>
      <c r="C52" s="108" t="s">
        <v>31</v>
      </c>
      <c r="D52" s="108" t="s">
        <v>53</v>
      </c>
      <c r="E52" s="112" t="s">
        <v>255</v>
      </c>
      <c r="F52" s="108" t="s">
        <v>75</v>
      </c>
      <c r="G52" s="109">
        <v>300</v>
      </c>
      <c r="H52" s="4"/>
      <c r="I52" s="251">
        <f>I54+I53</f>
        <v>0</v>
      </c>
      <c r="J52" s="188"/>
      <c r="K52" s="196">
        <v>0</v>
      </c>
      <c r="L52" s="197">
        <v>0</v>
      </c>
    </row>
    <row r="53" spans="1:12" ht="13.5">
      <c r="A53" s="116" t="s">
        <v>47</v>
      </c>
      <c r="B53" s="103">
        <f t="shared" si="0"/>
        <v>16</v>
      </c>
      <c r="C53" s="112" t="s">
        <v>31</v>
      </c>
      <c r="D53" s="112" t="s">
        <v>53</v>
      </c>
      <c r="E53" s="112" t="s">
        <v>255</v>
      </c>
      <c r="F53" s="4">
        <v>244</v>
      </c>
      <c r="G53" s="4">
        <v>310</v>
      </c>
      <c r="H53" s="4"/>
      <c r="I53" s="251">
        <f>юнармия!Q15</f>
        <v>0</v>
      </c>
      <c r="J53" s="188"/>
      <c r="K53" s="196">
        <v>0</v>
      </c>
      <c r="L53" s="197">
        <v>0</v>
      </c>
    </row>
    <row r="54" spans="1:12" ht="13.5">
      <c r="A54" s="392" t="s">
        <v>48</v>
      </c>
      <c r="B54" s="135">
        <f t="shared" si="0"/>
        <v>17</v>
      </c>
      <c r="C54" s="314" t="s">
        <v>31</v>
      </c>
      <c r="D54" s="314" t="s">
        <v>53</v>
      </c>
      <c r="E54" s="314" t="s">
        <v>255</v>
      </c>
      <c r="F54" s="331">
        <v>244</v>
      </c>
      <c r="G54" s="331">
        <v>310</v>
      </c>
      <c r="H54" s="331"/>
      <c r="I54" s="391">
        <f>юнармия!Q23</f>
        <v>0</v>
      </c>
      <c r="J54" s="333"/>
      <c r="K54" s="334">
        <v>0</v>
      </c>
      <c r="L54" s="335">
        <v>0</v>
      </c>
    </row>
    <row r="55" spans="1:13" s="305" customFormat="1" ht="51.75" thickBot="1">
      <c r="A55" s="322" t="s">
        <v>238</v>
      </c>
      <c r="B55" s="323">
        <f t="shared" si="0"/>
        <v>18</v>
      </c>
      <c r="C55" s="324" t="s">
        <v>31</v>
      </c>
      <c r="D55" s="324" t="s">
        <v>53</v>
      </c>
      <c r="E55" s="324" t="s">
        <v>239</v>
      </c>
      <c r="F55" s="324"/>
      <c r="G55" s="325"/>
      <c r="H55" s="325"/>
      <c r="I55" s="326">
        <f>I56</f>
        <v>0</v>
      </c>
      <c r="J55" s="327"/>
      <c r="K55" s="328">
        <v>0</v>
      </c>
      <c r="L55" s="329">
        <v>0</v>
      </c>
      <c r="M55" s="304"/>
    </row>
    <row r="56" spans="1:13" s="307" customFormat="1" ht="41.25" thickBot="1">
      <c r="A56" s="272" t="s">
        <v>240</v>
      </c>
      <c r="B56" s="96">
        <f t="shared" si="0"/>
        <v>19</v>
      </c>
      <c r="C56" s="92" t="s">
        <v>31</v>
      </c>
      <c r="D56" s="92" t="s">
        <v>53</v>
      </c>
      <c r="E56" s="92" t="s">
        <v>241</v>
      </c>
      <c r="F56" s="92"/>
      <c r="G56" s="273"/>
      <c r="H56" s="273"/>
      <c r="I56" s="308">
        <f>I57+I60</f>
        <v>0</v>
      </c>
      <c r="J56" s="309"/>
      <c r="K56" s="310">
        <v>0</v>
      </c>
      <c r="L56" s="311">
        <v>0</v>
      </c>
      <c r="M56" s="306"/>
    </row>
    <row r="57" spans="1:13" s="307" customFormat="1" ht="54.75" thickBot="1">
      <c r="A57" s="272" t="s">
        <v>242</v>
      </c>
      <c r="B57" s="96">
        <f t="shared" si="0"/>
        <v>20</v>
      </c>
      <c r="C57" s="92" t="s">
        <v>31</v>
      </c>
      <c r="D57" s="92" t="s">
        <v>53</v>
      </c>
      <c r="E57" s="92" t="s">
        <v>243</v>
      </c>
      <c r="F57" s="92"/>
      <c r="G57" s="273"/>
      <c r="H57" s="273"/>
      <c r="I57" s="321">
        <f>I58</f>
        <v>0</v>
      </c>
      <c r="J57" s="309"/>
      <c r="K57" s="310">
        <v>0</v>
      </c>
      <c r="L57" s="311">
        <v>0</v>
      </c>
      <c r="M57" s="306"/>
    </row>
    <row r="58" spans="1:13" ht="13.5">
      <c r="A58" s="312" t="s">
        <v>40</v>
      </c>
      <c r="B58" s="135">
        <f t="shared" si="0"/>
        <v>21</v>
      </c>
      <c r="C58" s="313" t="s">
        <v>31</v>
      </c>
      <c r="D58" s="313" t="s">
        <v>53</v>
      </c>
      <c r="E58" s="314" t="s">
        <v>243</v>
      </c>
      <c r="F58" s="313" t="s">
        <v>75</v>
      </c>
      <c r="G58" s="315">
        <v>220</v>
      </c>
      <c r="H58" s="316"/>
      <c r="I58" s="317">
        <f>I59</f>
        <v>0</v>
      </c>
      <c r="J58" s="318"/>
      <c r="K58" s="319"/>
      <c r="L58" s="320"/>
      <c r="M58" s="76"/>
    </row>
    <row r="59" spans="1:13" ht="14.25" thickBot="1">
      <c r="A59" s="343" t="s">
        <v>44</v>
      </c>
      <c r="B59" s="339">
        <f t="shared" si="0"/>
        <v>22</v>
      </c>
      <c r="C59" s="340" t="s">
        <v>31</v>
      </c>
      <c r="D59" s="340" t="s">
        <v>53</v>
      </c>
      <c r="E59" s="340" t="s">
        <v>243</v>
      </c>
      <c r="F59" s="340" t="s">
        <v>77</v>
      </c>
      <c r="G59" s="344">
        <v>225</v>
      </c>
      <c r="H59" s="344"/>
      <c r="I59" s="345">
        <f>окна!Q15</f>
        <v>0</v>
      </c>
      <c r="J59" s="187"/>
      <c r="K59" s="346">
        <v>0</v>
      </c>
      <c r="L59" s="347">
        <v>0</v>
      </c>
      <c r="M59" s="76"/>
    </row>
    <row r="60" spans="1:13" ht="65.25" thickBot="1">
      <c r="A60" s="91" t="s">
        <v>267</v>
      </c>
      <c r="B60" s="96">
        <f t="shared" si="0"/>
        <v>23</v>
      </c>
      <c r="C60" s="92" t="s">
        <v>31</v>
      </c>
      <c r="D60" s="92" t="s">
        <v>53</v>
      </c>
      <c r="E60" s="92" t="s">
        <v>268</v>
      </c>
      <c r="F60" s="92"/>
      <c r="G60" s="273"/>
      <c r="H60" s="362"/>
      <c r="I60" s="308">
        <f>I61</f>
        <v>0</v>
      </c>
      <c r="J60" s="240"/>
      <c r="K60" s="285">
        <v>0</v>
      </c>
      <c r="L60" s="286">
        <v>0</v>
      </c>
      <c r="M60" s="76"/>
    </row>
    <row r="61" spans="1:13" s="355" customFormat="1" ht="12.75">
      <c r="A61" s="312" t="s">
        <v>40</v>
      </c>
      <c r="B61" s="357">
        <f t="shared" si="0"/>
        <v>24</v>
      </c>
      <c r="C61" s="313" t="s">
        <v>31</v>
      </c>
      <c r="D61" s="313" t="s">
        <v>53</v>
      </c>
      <c r="E61" s="313" t="s">
        <v>262</v>
      </c>
      <c r="F61" s="313" t="s">
        <v>75</v>
      </c>
      <c r="G61" s="315">
        <v>220</v>
      </c>
      <c r="H61" s="315"/>
      <c r="I61" s="358">
        <f>I62</f>
        <v>0</v>
      </c>
      <c r="J61" s="359"/>
      <c r="K61" s="360">
        <v>0</v>
      </c>
      <c r="L61" s="361">
        <v>0</v>
      </c>
      <c r="M61" s="354"/>
    </row>
    <row r="62" spans="1:13" ht="13.5" thickBot="1">
      <c r="A62" s="131" t="s">
        <v>44</v>
      </c>
      <c r="B62" s="356">
        <f t="shared" si="0"/>
        <v>25</v>
      </c>
      <c r="C62" s="119" t="s">
        <v>31</v>
      </c>
      <c r="D62" s="119" t="s">
        <v>53</v>
      </c>
      <c r="E62" s="119" t="s">
        <v>262</v>
      </c>
      <c r="F62" s="119" t="s">
        <v>77</v>
      </c>
      <c r="G62" s="120">
        <v>225</v>
      </c>
      <c r="H62" s="120"/>
      <c r="I62" s="121">
        <f>окна!Q16</f>
        <v>0</v>
      </c>
      <c r="J62" s="190"/>
      <c r="K62" s="202">
        <v>0</v>
      </c>
      <c r="L62" s="203">
        <v>0</v>
      </c>
      <c r="M62" s="76"/>
    </row>
    <row r="63" spans="1:12" s="305" customFormat="1" ht="51.75" thickBot="1">
      <c r="A63" s="91" t="s">
        <v>171</v>
      </c>
      <c r="B63" s="349">
        <f t="shared" si="0"/>
        <v>26</v>
      </c>
      <c r="C63" s="93" t="s">
        <v>31</v>
      </c>
      <c r="D63" s="93" t="s">
        <v>53</v>
      </c>
      <c r="E63" s="93" t="s">
        <v>172</v>
      </c>
      <c r="F63" s="93"/>
      <c r="G63" s="271"/>
      <c r="H63" s="271"/>
      <c r="I63" s="350">
        <f>I64</f>
        <v>0</v>
      </c>
      <c r="J63" s="241"/>
      <c r="K63" s="241">
        <v>0</v>
      </c>
      <c r="L63" s="242">
        <v>0</v>
      </c>
    </row>
    <row r="64" spans="1:12" s="307" customFormat="1" ht="41.25" thickBot="1">
      <c r="A64" s="272" t="s">
        <v>173</v>
      </c>
      <c r="B64" s="96">
        <f t="shared" si="0"/>
        <v>27</v>
      </c>
      <c r="C64" s="92" t="s">
        <v>31</v>
      </c>
      <c r="D64" s="92" t="s">
        <v>53</v>
      </c>
      <c r="E64" s="92" t="s">
        <v>174</v>
      </c>
      <c r="F64" s="92"/>
      <c r="G64" s="273"/>
      <c r="H64" s="273"/>
      <c r="I64" s="274">
        <f>I65</f>
        <v>0</v>
      </c>
      <c r="J64" s="274"/>
      <c r="K64" s="274">
        <v>0</v>
      </c>
      <c r="L64" s="275">
        <v>0</v>
      </c>
    </row>
    <row r="65" spans="1:12" s="307" customFormat="1" ht="27.75" thickBot="1">
      <c r="A65" s="272" t="s">
        <v>134</v>
      </c>
      <c r="B65" s="96">
        <f t="shared" si="0"/>
        <v>28</v>
      </c>
      <c r="C65" s="92" t="s">
        <v>31</v>
      </c>
      <c r="D65" s="92" t="s">
        <v>53</v>
      </c>
      <c r="E65" s="336">
        <v>1300100150</v>
      </c>
      <c r="F65" s="336">
        <v>240</v>
      </c>
      <c r="G65" s="336"/>
      <c r="H65" s="336"/>
      <c r="I65" s="337">
        <f>I66+I67+I68</f>
        <v>0</v>
      </c>
      <c r="J65" s="337"/>
      <c r="K65" s="337">
        <v>0</v>
      </c>
      <c r="L65" s="338">
        <v>0</v>
      </c>
    </row>
    <row r="66" spans="1:13" ht="13.5">
      <c r="A66" s="330" t="s">
        <v>44</v>
      </c>
      <c r="B66" s="135">
        <f t="shared" si="0"/>
        <v>29</v>
      </c>
      <c r="C66" s="314" t="s">
        <v>31</v>
      </c>
      <c r="D66" s="314" t="s">
        <v>53</v>
      </c>
      <c r="E66" s="331">
        <v>1300100150</v>
      </c>
      <c r="F66" s="331">
        <v>244</v>
      </c>
      <c r="G66" s="331">
        <v>225</v>
      </c>
      <c r="H66" s="331"/>
      <c r="I66" s="332">
        <f>'дос. среда'!Q16</f>
        <v>0</v>
      </c>
      <c r="J66" s="333"/>
      <c r="K66" s="334"/>
      <c r="L66" s="335"/>
      <c r="M66" s="66"/>
    </row>
    <row r="67" spans="1:13" ht="13.5">
      <c r="A67" s="116" t="s">
        <v>47</v>
      </c>
      <c r="B67" s="103">
        <f t="shared" si="0"/>
        <v>30</v>
      </c>
      <c r="C67" s="112" t="s">
        <v>31</v>
      </c>
      <c r="D67" s="112" t="s">
        <v>53</v>
      </c>
      <c r="E67" s="4">
        <v>1300100150</v>
      </c>
      <c r="F67" s="4">
        <v>244</v>
      </c>
      <c r="G67" s="4">
        <v>310</v>
      </c>
      <c r="H67" s="4"/>
      <c r="I67" s="256">
        <f>'дос. среда'!Q23</f>
        <v>0</v>
      </c>
      <c r="J67" s="188"/>
      <c r="K67" s="196"/>
      <c r="L67" s="197"/>
      <c r="M67" s="66"/>
    </row>
    <row r="68" spans="1:13" ht="14.25" thickBot="1">
      <c r="A68" s="117" t="s">
        <v>48</v>
      </c>
      <c r="B68" s="118">
        <f t="shared" si="0"/>
        <v>31</v>
      </c>
      <c r="C68" s="119" t="s">
        <v>31</v>
      </c>
      <c r="D68" s="119" t="s">
        <v>53</v>
      </c>
      <c r="E68" s="132">
        <v>1300100150</v>
      </c>
      <c r="F68" s="132">
        <v>244</v>
      </c>
      <c r="G68" s="132">
        <v>340</v>
      </c>
      <c r="H68" s="132"/>
      <c r="I68" s="176">
        <f>'дос. среда'!Q30</f>
        <v>0</v>
      </c>
      <c r="J68" s="177"/>
      <c r="K68" s="202"/>
      <c r="L68" s="203"/>
      <c r="M68" s="66"/>
    </row>
    <row r="69" spans="1:12" ht="40.5">
      <c r="A69" s="431" t="s">
        <v>335</v>
      </c>
      <c r="B69" s="261">
        <f t="shared" si="0"/>
        <v>32</v>
      </c>
      <c r="C69" s="432" t="s">
        <v>31</v>
      </c>
      <c r="D69" s="432" t="s">
        <v>53</v>
      </c>
      <c r="E69" s="432" t="s">
        <v>144</v>
      </c>
      <c r="F69" s="432"/>
      <c r="G69" s="433"/>
      <c r="H69" s="433"/>
      <c r="I69" s="434">
        <f>I73+I77+I80+I87+I88+I89</f>
        <v>2836754</v>
      </c>
      <c r="J69" s="434"/>
      <c r="K69" s="434">
        <f>K73+K77+K80+K87+K88+K89</f>
        <v>3008884</v>
      </c>
      <c r="L69" s="434">
        <f>L73+L77+L80+L87+L88+L89</f>
        <v>3007444</v>
      </c>
    </row>
    <row r="70" spans="1:12" ht="40.5">
      <c r="A70" s="436" t="s">
        <v>336</v>
      </c>
      <c r="B70" s="103">
        <v>33</v>
      </c>
      <c r="C70" s="104" t="s">
        <v>337</v>
      </c>
      <c r="D70" s="104" t="s">
        <v>53</v>
      </c>
      <c r="E70" s="104" t="s">
        <v>338</v>
      </c>
      <c r="F70" s="104"/>
      <c r="G70" s="105"/>
      <c r="H70" s="105"/>
      <c r="I70" s="170"/>
      <c r="J70" s="170"/>
      <c r="K70" s="170"/>
      <c r="L70" s="170"/>
    </row>
    <row r="71" spans="1:12" s="1" customFormat="1" ht="13.5">
      <c r="A71" s="435" t="s">
        <v>151</v>
      </c>
      <c r="B71" s="135">
        <v>34</v>
      </c>
      <c r="C71" s="149" t="s">
        <v>31</v>
      </c>
      <c r="D71" s="149" t="s">
        <v>53</v>
      </c>
      <c r="E71" s="149" t="s">
        <v>339</v>
      </c>
      <c r="F71" s="149"/>
      <c r="G71" s="150"/>
      <c r="H71" s="150"/>
      <c r="I71" s="180">
        <f>I72</f>
        <v>658374</v>
      </c>
      <c r="J71" s="180"/>
      <c r="K71" s="180">
        <f>K72</f>
        <v>658374</v>
      </c>
      <c r="L71" s="180">
        <f>L72</f>
        <v>658374</v>
      </c>
    </row>
    <row r="72" spans="1:12" ht="26.25">
      <c r="A72" s="127" t="s">
        <v>153</v>
      </c>
      <c r="B72" s="103">
        <f t="shared" si="0"/>
        <v>35</v>
      </c>
      <c r="C72" s="128" t="s">
        <v>31</v>
      </c>
      <c r="D72" s="128" t="s">
        <v>53</v>
      </c>
      <c r="E72" s="128" t="s">
        <v>340</v>
      </c>
      <c r="F72" s="128"/>
      <c r="G72" s="139"/>
      <c r="H72" s="139"/>
      <c r="I72" s="179">
        <f>I73</f>
        <v>658374</v>
      </c>
      <c r="J72" s="179"/>
      <c r="K72" s="179">
        <f>K73</f>
        <v>658374</v>
      </c>
      <c r="L72" s="179">
        <f>L73</f>
        <v>658374</v>
      </c>
    </row>
    <row r="73" spans="1:13" ht="26.25">
      <c r="A73" s="115" t="s">
        <v>110</v>
      </c>
      <c r="B73" s="103">
        <f t="shared" si="0"/>
        <v>36</v>
      </c>
      <c r="C73" s="108" t="s">
        <v>31</v>
      </c>
      <c r="D73" s="108" t="s">
        <v>53</v>
      </c>
      <c r="E73" s="108" t="s">
        <v>340</v>
      </c>
      <c r="F73" s="108" t="s">
        <v>98</v>
      </c>
      <c r="G73" s="109">
        <v>210</v>
      </c>
      <c r="H73" s="109"/>
      <c r="I73" s="171">
        <f>I74+I75+I76</f>
        <v>658374</v>
      </c>
      <c r="J73" s="171"/>
      <c r="K73" s="171">
        <f>K74+K75+K76</f>
        <v>658374</v>
      </c>
      <c r="L73" s="171">
        <f>L74+L75+L76</f>
        <v>658374</v>
      </c>
      <c r="M73" s="82"/>
    </row>
    <row r="74" spans="1:12" ht="13.5">
      <c r="A74" s="111" t="s">
        <v>100</v>
      </c>
      <c r="B74" s="103">
        <f t="shared" si="0"/>
        <v>37</v>
      </c>
      <c r="C74" s="112" t="s">
        <v>31</v>
      </c>
      <c r="D74" s="112" t="s">
        <v>53</v>
      </c>
      <c r="E74" s="112" t="s">
        <v>340</v>
      </c>
      <c r="F74" s="112" t="s">
        <v>111</v>
      </c>
      <c r="G74" s="113">
        <v>211</v>
      </c>
      <c r="H74" s="109"/>
      <c r="I74" s="171">
        <f>'расч мест'!P16</f>
        <v>503900</v>
      </c>
      <c r="J74" s="189"/>
      <c r="K74" s="196">
        <v>503900</v>
      </c>
      <c r="L74" s="197">
        <v>503900</v>
      </c>
    </row>
    <row r="75" spans="1:12" s="1" customFormat="1" ht="13.5">
      <c r="A75" s="111" t="s">
        <v>154</v>
      </c>
      <c r="B75" s="103">
        <f t="shared" si="0"/>
        <v>38</v>
      </c>
      <c r="C75" s="112" t="s">
        <v>31</v>
      </c>
      <c r="D75" s="112" t="s">
        <v>53</v>
      </c>
      <c r="E75" s="112" t="s">
        <v>340</v>
      </c>
      <c r="F75" s="112" t="s">
        <v>155</v>
      </c>
      <c r="G75" s="113">
        <v>212</v>
      </c>
      <c r="H75" s="113"/>
      <c r="I75" s="172">
        <f>'расч мест'!P22</f>
        <v>2274</v>
      </c>
      <c r="J75" s="186"/>
      <c r="K75" s="196">
        <v>2274</v>
      </c>
      <c r="L75" s="197">
        <v>2274</v>
      </c>
    </row>
    <row r="76" spans="1:12" s="1" customFormat="1" ht="13.5">
      <c r="A76" s="111" t="s">
        <v>103</v>
      </c>
      <c r="B76" s="103">
        <f t="shared" si="0"/>
        <v>39</v>
      </c>
      <c r="C76" s="112" t="s">
        <v>31</v>
      </c>
      <c r="D76" s="112" t="s">
        <v>53</v>
      </c>
      <c r="E76" s="112" t="s">
        <v>340</v>
      </c>
      <c r="F76" s="112" t="s">
        <v>208</v>
      </c>
      <c r="G76" s="113">
        <v>213</v>
      </c>
      <c r="H76" s="113"/>
      <c r="I76" s="172">
        <f>'расч мест'!P28</f>
        <v>152200</v>
      </c>
      <c r="J76" s="186"/>
      <c r="K76" s="196">
        <v>152200</v>
      </c>
      <c r="L76" s="197">
        <v>152200</v>
      </c>
    </row>
    <row r="77" spans="1:12" ht="13.5">
      <c r="A77" s="107" t="s">
        <v>40</v>
      </c>
      <c r="B77" s="103">
        <f t="shared" si="0"/>
        <v>40</v>
      </c>
      <c r="C77" s="108" t="s">
        <v>31</v>
      </c>
      <c r="D77" s="108" t="s">
        <v>53</v>
      </c>
      <c r="E77" s="108" t="s">
        <v>340</v>
      </c>
      <c r="F77" s="108" t="s">
        <v>75</v>
      </c>
      <c r="G77" s="109">
        <v>220</v>
      </c>
      <c r="H77" s="109"/>
      <c r="I77" s="170">
        <f>I78+I79</f>
        <v>43700</v>
      </c>
      <c r="J77" s="457"/>
      <c r="K77" s="204">
        <f>K78+K79</f>
        <v>43700</v>
      </c>
      <c r="L77" s="205">
        <f>L78+L79</f>
        <v>43700</v>
      </c>
    </row>
    <row r="78" spans="1:12" ht="13.5">
      <c r="A78" s="111" t="s">
        <v>41</v>
      </c>
      <c r="B78" s="103">
        <f>B76+1</f>
        <v>40</v>
      </c>
      <c r="C78" s="112" t="s">
        <v>31</v>
      </c>
      <c r="D78" s="112" t="s">
        <v>53</v>
      </c>
      <c r="E78" s="112" t="s">
        <v>340</v>
      </c>
      <c r="F78" s="112" t="s">
        <v>77</v>
      </c>
      <c r="G78" s="113">
        <v>221</v>
      </c>
      <c r="H78" s="113"/>
      <c r="I78" s="172">
        <v>10400</v>
      </c>
      <c r="J78" s="186"/>
      <c r="K78" s="196">
        <v>10400</v>
      </c>
      <c r="L78" s="197">
        <v>10400</v>
      </c>
    </row>
    <row r="79" spans="1:13" ht="13.5">
      <c r="A79" s="111" t="s">
        <v>41</v>
      </c>
      <c r="B79" s="103">
        <f>B77+1</f>
        <v>41</v>
      </c>
      <c r="C79" s="112" t="s">
        <v>31</v>
      </c>
      <c r="D79" s="112" t="s">
        <v>53</v>
      </c>
      <c r="E79" s="112" t="s">
        <v>340</v>
      </c>
      <c r="F79" s="112" t="s">
        <v>77</v>
      </c>
      <c r="G79" s="113">
        <v>221</v>
      </c>
      <c r="H79" s="113">
        <v>440</v>
      </c>
      <c r="I79" s="172">
        <v>33300</v>
      </c>
      <c r="J79" s="186"/>
      <c r="K79" s="196">
        <v>33300</v>
      </c>
      <c r="L79" s="197">
        <v>33300</v>
      </c>
      <c r="M79" s="66"/>
    </row>
    <row r="80" spans="1:12" s="1" customFormat="1" ht="13.5">
      <c r="A80" s="140" t="s">
        <v>42</v>
      </c>
      <c r="B80" s="103">
        <f t="shared" si="0"/>
        <v>42</v>
      </c>
      <c r="C80" s="128" t="s">
        <v>31</v>
      </c>
      <c r="D80" s="128" t="s">
        <v>53</v>
      </c>
      <c r="E80" s="128" t="s">
        <v>340</v>
      </c>
      <c r="F80" s="128" t="s">
        <v>77</v>
      </c>
      <c r="G80" s="139">
        <v>223</v>
      </c>
      <c r="H80" s="139"/>
      <c r="I80" s="179">
        <f>I82+I83+I84+I85</f>
        <v>1025570</v>
      </c>
      <c r="J80" s="179"/>
      <c r="K80" s="179">
        <f>K82+K83+K84+K85</f>
        <v>1025570</v>
      </c>
      <c r="L80" s="239">
        <f>L82+L83+L84+L85</f>
        <v>1025570</v>
      </c>
    </row>
    <row r="81" spans="1:12" ht="13.5">
      <c r="A81" s="111" t="s">
        <v>80</v>
      </c>
      <c r="B81" s="103">
        <f t="shared" si="0"/>
        <v>43</v>
      </c>
      <c r="C81" s="112" t="s">
        <v>31</v>
      </c>
      <c r="D81" s="112" t="s">
        <v>53</v>
      </c>
      <c r="E81" s="112" t="s">
        <v>340</v>
      </c>
      <c r="F81" s="112" t="s">
        <v>77</v>
      </c>
      <c r="G81" s="113">
        <v>223</v>
      </c>
      <c r="H81" s="141" t="s">
        <v>64</v>
      </c>
      <c r="I81" s="172"/>
      <c r="J81" s="186"/>
      <c r="K81" s="196"/>
      <c r="L81" s="197"/>
    </row>
    <row r="82" spans="1:13" ht="13.5">
      <c r="A82" s="111" t="s">
        <v>79</v>
      </c>
      <c r="B82" s="103">
        <f t="shared" si="0"/>
        <v>44</v>
      </c>
      <c r="C82" s="112" t="s">
        <v>31</v>
      </c>
      <c r="D82" s="112" t="s">
        <v>53</v>
      </c>
      <c r="E82" s="112" t="s">
        <v>340</v>
      </c>
      <c r="F82" s="112" t="s">
        <v>77</v>
      </c>
      <c r="G82" s="113">
        <v>223</v>
      </c>
      <c r="H82" s="141" t="s">
        <v>50</v>
      </c>
      <c r="I82" s="172">
        <f>'расч мест'!Q44</f>
        <v>674780</v>
      </c>
      <c r="J82" s="186"/>
      <c r="K82" s="196">
        <v>674780</v>
      </c>
      <c r="L82" s="197">
        <v>674780</v>
      </c>
      <c r="M82" s="76"/>
    </row>
    <row r="83" spans="1:13" s="1" customFormat="1" ht="13.5">
      <c r="A83" s="111" t="s">
        <v>43</v>
      </c>
      <c r="B83" s="103">
        <f t="shared" si="0"/>
        <v>45</v>
      </c>
      <c r="C83" s="112" t="s">
        <v>31</v>
      </c>
      <c r="D83" s="112" t="s">
        <v>53</v>
      </c>
      <c r="E83" s="112" t="s">
        <v>340</v>
      </c>
      <c r="F83" s="112" t="s">
        <v>77</v>
      </c>
      <c r="G83" s="113">
        <v>223</v>
      </c>
      <c r="H83" s="141" t="s">
        <v>51</v>
      </c>
      <c r="I83" s="172">
        <f>'расч мест'!Q45</f>
        <v>349190</v>
      </c>
      <c r="J83" s="186"/>
      <c r="K83" s="196">
        <v>349190</v>
      </c>
      <c r="L83" s="197">
        <v>349190</v>
      </c>
      <c r="M83" s="77"/>
    </row>
    <row r="84" spans="1:13" ht="13.5">
      <c r="A84" s="111" t="s">
        <v>81</v>
      </c>
      <c r="B84" s="103">
        <f t="shared" si="0"/>
        <v>46</v>
      </c>
      <c r="C84" s="112" t="s">
        <v>31</v>
      </c>
      <c r="D84" s="112" t="s">
        <v>53</v>
      </c>
      <c r="E84" s="112" t="s">
        <v>340</v>
      </c>
      <c r="F84" s="112" t="s">
        <v>77</v>
      </c>
      <c r="G84" s="113">
        <v>223</v>
      </c>
      <c r="H84" s="141" t="s">
        <v>52</v>
      </c>
      <c r="I84" s="172">
        <f>M84</f>
        <v>0</v>
      </c>
      <c r="J84" s="186"/>
      <c r="K84" s="208">
        <v>0</v>
      </c>
      <c r="L84" s="209">
        <v>0</v>
      </c>
      <c r="M84" s="76"/>
    </row>
    <row r="85" spans="1:12" s="1" customFormat="1" ht="13.5">
      <c r="A85" s="111" t="s">
        <v>82</v>
      </c>
      <c r="B85" s="103">
        <f t="shared" si="0"/>
        <v>47</v>
      </c>
      <c r="C85" s="112" t="s">
        <v>31</v>
      </c>
      <c r="D85" s="112" t="s">
        <v>53</v>
      </c>
      <c r="E85" s="112" t="s">
        <v>340</v>
      </c>
      <c r="F85" s="112" t="s">
        <v>77</v>
      </c>
      <c r="G85" s="113">
        <v>223</v>
      </c>
      <c r="H85" s="141" t="s">
        <v>307</v>
      </c>
      <c r="I85" s="172">
        <f>'расч мест'!Q46</f>
        <v>1600</v>
      </c>
      <c r="J85" s="186"/>
      <c r="K85" s="208">
        <v>1600</v>
      </c>
      <c r="L85" s="209">
        <v>1600</v>
      </c>
    </row>
    <row r="86" spans="1:12" ht="13.5">
      <c r="A86" s="111" t="s">
        <v>86</v>
      </c>
      <c r="B86" s="103">
        <f t="shared" si="0"/>
        <v>48</v>
      </c>
      <c r="C86" s="112" t="s">
        <v>31</v>
      </c>
      <c r="D86" s="112" t="s">
        <v>53</v>
      </c>
      <c r="E86" s="112" t="s">
        <v>340</v>
      </c>
      <c r="F86" s="112" t="s">
        <v>77</v>
      </c>
      <c r="G86" s="113">
        <v>224</v>
      </c>
      <c r="H86" s="141"/>
      <c r="I86" s="172"/>
      <c r="J86" s="186"/>
      <c r="K86" s="186"/>
      <c r="L86" s="209"/>
    </row>
    <row r="87" spans="1:13" ht="13.5">
      <c r="A87" s="111" t="s">
        <v>44</v>
      </c>
      <c r="B87" s="103">
        <f t="shared" si="0"/>
        <v>49</v>
      </c>
      <c r="C87" s="112" t="s">
        <v>31</v>
      </c>
      <c r="D87" s="112" t="s">
        <v>53</v>
      </c>
      <c r="E87" s="112" t="s">
        <v>340</v>
      </c>
      <c r="F87" s="112" t="s">
        <v>77</v>
      </c>
      <c r="G87" s="113">
        <v>225</v>
      </c>
      <c r="H87" s="113"/>
      <c r="I87" s="172">
        <f>'расч мест'!P57</f>
        <v>75500</v>
      </c>
      <c r="J87" s="186"/>
      <c r="K87" s="208">
        <f>'2019'!P205</f>
        <v>86000</v>
      </c>
      <c r="L87" s="209">
        <f>'2020'!P204</f>
        <v>86000</v>
      </c>
      <c r="M87" s="76"/>
    </row>
    <row r="88" spans="1:13" ht="13.5">
      <c r="A88" s="111" t="s">
        <v>45</v>
      </c>
      <c r="B88" s="103">
        <f t="shared" si="0"/>
        <v>50</v>
      </c>
      <c r="C88" s="112" t="s">
        <v>31</v>
      </c>
      <c r="D88" s="112" t="s">
        <v>53</v>
      </c>
      <c r="E88" s="112" t="s">
        <v>340</v>
      </c>
      <c r="F88" s="112" t="s">
        <v>77</v>
      </c>
      <c r="G88" s="113">
        <v>226</v>
      </c>
      <c r="H88" s="113"/>
      <c r="I88" s="172">
        <f>'расч мест'!P68</f>
        <v>51500</v>
      </c>
      <c r="J88" s="186"/>
      <c r="K88" s="208">
        <f>'2019'!P218</f>
        <v>178300</v>
      </c>
      <c r="L88" s="209">
        <f>'2020'!P217</f>
        <v>178300</v>
      </c>
      <c r="M88" s="76"/>
    </row>
    <row r="89" spans="1:12" s="1" customFormat="1" ht="13.5">
      <c r="A89" s="115" t="s">
        <v>46</v>
      </c>
      <c r="B89" s="103">
        <f t="shared" si="0"/>
        <v>51</v>
      </c>
      <c r="C89" s="108" t="s">
        <v>31</v>
      </c>
      <c r="D89" s="108" t="s">
        <v>53</v>
      </c>
      <c r="E89" s="108" t="s">
        <v>340</v>
      </c>
      <c r="F89" s="108" t="s">
        <v>75</v>
      </c>
      <c r="G89" s="109">
        <v>300</v>
      </c>
      <c r="H89" s="109"/>
      <c r="I89" s="170">
        <f>I90+I91+I92</f>
        <v>982110</v>
      </c>
      <c r="J89" s="189"/>
      <c r="K89" s="206">
        <f>K90+K91+K92</f>
        <v>1016940</v>
      </c>
      <c r="L89" s="207">
        <f>L90+L91+L92</f>
        <v>1015500</v>
      </c>
    </row>
    <row r="90" spans="1:12" ht="13.5">
      <c r="A90" s="116" t="s">
        <v>47</v>
      </c>
      <c r="B90" s="103">
        <f t="shared" si="0"/>
        <v>52</v>
      </c>
      <c r="C90" s="112" t="s">
        <v>31</v>
      </c>
      <c r="D90" s="112" t="s">
        <v>53</v>
      </c>
      <c r="E90" s="112" t="s">
        <v>340</v>
      </c>
      <c r="F90" s="112" t="s">
        <v>77</v>
      </c>
      <c r="G90" s="113">
        <v>310</v>
      </c>
      <c r="H90" s="113"/>
      <c r="I90" s="172">
        <f>'расч мест'!Q90</f>
        <v>0</v>
      </c>
      <c r="J90" s="186"/>
      <c r="K90" s="208">
        <v>0</v>
      </c>
      <c r="L90" s="209">
        <v>0</v>
      </c>
    </row>
    <row r="91" spans="1:14" ht="14.25" thickBot="1">
      <c r="A91" s="117" t="s">
        <v>48</v>
      </c>
      <c r="B91" s="118">
        <f>B89+1</f>
        <v>52</v>
      </c>
      <c r="C91" s="119" t="s">
        <v>31</v>
      </c>
      <c r="D91" s="119" t="s">
        <v>53</v>
      </c>
      <c r="E91" s="119" t="s">
        <v>340</v>
      </c>
      <c r="F91" s="119" t="s">
        <v>77</v>
      </c>
      <c r="G91" s="120">
        <v>340</v>
      </c>
      <c r="H91" s="120">
        <v>440</v>
      </c>
      <c r="I91" s="302">
        <v>226110</v>
      </c>
      <c r="J91" s="190"/>
      <c r="K91" s="247">
        <v>226110</v>
      </c>
      <c r="L91" s="248">
        <v>226100</v>
      </c>
      <c r="N91" s="67"/>
    </row>
    <row r="92" spans="1:13" ht="14.25" thickBot="1">
      <c r="A92" s="117" t="s">
        <v>48</v>
      </c>
      <c r="B92" s="118">
        <f>B90+1</f>
        <v>53</v>
      </c>
      <c r="C92" s="119" t="s">
        <v>31</v>
      </c>
      <c r="D92" s="119" t="s">
        <v>53</v>
      </c>
      <c r="E92" s="119" t="s">
        <v>340</v>
      </c>
      <c r="F92" s="119" t="s">
        <v>77</v>
      </c>
      <c r="G92" s="120">
        <v>340</v>
      </c>
      <c r="H92" s="120">
        <v>440</v>
      </c>
      <c r="I92" s="302">
        <v>756000</v>
      </c>
      <c r="J92" s="190"/>
      <c r="K92" s="247">
        <v>790830</v>
      </c>
      <c r="L92" s="248">
        <v>789400</v>
      </c>
      <c r="M92" s="76"/>
    </row>
    <row r="93" spans="1:12" ht="52.5" thickBot="1">
      <c r="A93" s="91" t="s">
        <v>156</v>
      </c>
      <c r="B93" s="96">
        <f t="shared" si="0"/>
        <v>54</v>
      </c>
      <c r="C93" s="93" t="s">
        <v>31</v>
      </c>
      <c r="D93" s="93" t="s">
        <v>53</v>
      </c>
      <c r="E93" s="93" t="s">
        <v>341</v>
      </c>
      <c r="F93" s="93"/>
      <c r="G93" s="271"/>
      <c r="H93" s="271"/>
      <c r="I93" s="350">
        <f>I94</f>
        <v>48440</v>
      </c>
      <c r="J93" s="271"/>
      <c r="K93" s="352">
        <f>K94</f>
        <v>51430</v>
      </c>
      <c r="L93" s="353">
        <f>L94</f>
        <v>51430</v>
      </c>
    </row>
    <row r="94" spans="1:12" ht="13.5">
      <c r="A94" s="278" t="s">
        <v>40</v>
      </c>
      <c r="B94" s="123">
        <f t="shared" si="0"/>
        <v>55</v>
      </c>
      <c r="C94" s="279" t="s">
        <v>31</v>
      </c>
      <c r="D94" s="279" t="s">
        <v>53</v>
      </c>
      <c r="E94" s="279" t="s">
        <v>341</v>
      </c>
      <c r="F94" s="279" t="s">
        <v>75</v>
      </c>
      <c r="G94" s="280">
        <v>220</v>
      </c>
      <c r="H94" s="280"/>
      <c r="I94" s="276">
        <f>I95+I97+I96</f>
        <v>48440</v>
      </c>
      <c r="J94" s="281"/>
      <c r="K94" s="282">
        <f>K95+K97</f>
        <v>51430</v>
      </c>
      <c r="L94" s="283">
        <f>L95+L97</f>
        <v>51430</v>
      </c>
    </row>
    <row r="95" spans="1:12" s="1" customFormat="1" ht="13.5">
      <c r="A95" s="348" t="s">
        <v>45</v>
      </c>
      <c r="B95" s="103">
        <f t="shared" si="0"/>
        <v>56</v>
      </c>
      <c r="C95" s="112" t="s">
        <v>31</v>
      </c>
      <c r="D95" s="112" t="s">
        <v>53</v>
      </c>
      <c r="E95" s="112" t="s">
        <v>341</v>
      </c>
      <c r="F95" s="112" t="s">
        <v>77</v>
      </c>
      <c r="G95" s="113">
        <v>226</v>
      </c>
      <c r="H95" s="113">
        <v>440</v>
      </c>
      <c r="I95" s="172">
        <v>11176</v>
      </c>
      <c r="J95" s="186"/>
      <c r="K95" s="196">
        <v>11176</v>
      </c>
      <c r="L95" s="197">
        <v>11176</v>
      </c>
    </row>
    <row r="96" spans="1:12" s="1" customFormat="1" ht="13.5">
      <c r="A96" s="85" t="s">
        <v>161</v>
      </c>
      <c r="B96" s="339">
        <f t="shared" si="0"/>
        <v>57</v>
      </c>
      <c r="C96" s="112" t="s">
        <v>31</v>
      </c>
      <c r="D96" s="112" t="s">
        <v>53</v>
      </c>
      <c r="E96" s="112" t="s">
        <v>341</v>
      </c>
      <c r="F96" s="112" t="s">
        <v>77</v>
      </c>
      <c r="G96" s="113">
        <v>226</v>
      </c>
      <c r="H96" s="344"/>
      <c r="I96" s="351">
        <f>'фин грам'!O25</f>
        <v>0</v>
      </c>
      <c r="J96" s="187"/>
      <c r="K96" s="341">
        <v>0</v>
      </c>
      <c r="L96" s="342">
        <v>0</v>
      </c>
    </row>
    <row r="97" spans="1:12" s="1" customFormat="1" ht="14.25" thickBot="1">
      <c r="A97" s="131" t="s">
        <v>47</v>
      </c>
      <c r="B97" s="118">
        <f t="shared" si="0"/>
        <v>58</v>
      </c>
      <c r="C97" s="119" t="s">
        <v>31</v>
      </c>
      <c r="D97" s="119" t="s">
        <v>53</v>
      </c>
      <c r="E97" s="119" t="s">
        <v>341</v>
      </c>
      <c r="F97" s="119" t="s">
        <v>77</v>
      </c>
      <c r="G97" s="120">
        <v>310</v>
      </c>
      <c r="H97" s="120"/>
      <c r="I97" s="173">
        <v>37264</v>
      </c>
      <c r="J97" s="190"/>
      <c r="K97" s="202">
        <v>40254</v>
      </c>
      <c r="L97" s="203">
        <v>40254</v>
      </c>
    </row>
    <row r="98" spans="1:12" ht="39.75" thickBot="1">
      <c r="A98" s="91" t="s">
        <v>158</v>
      </c>
      <c r="B98" s="96">
        <f t="shared" si="0"/>
        <v>59</v>
      </c>
      <c r="C98" s="93" t="s">
        <v>31</v>
      </c>
      <c r="D98" s="93" t="s">
        <v>53</v>
      </c>
      <c r="E98" s="93" t="s">
        <v>342</v>
      </c>
      <c r="F98" s="93"/>
      <c r="G98" s="271"/>
      <c r="H98" s="271"/>
      <c r="I98" s="241">
        <f>I99</f>
        <v>7163320</v>
      </c>
      <c r="J98" s="241"/>
      <c r="K98" s="241">
        <f>K99</f>
        <v>6839730</v>
      </c>
      <c r="L98" s="241">
        <f>L99</f>
        <v>7163320</v>
      </c>
    </row>
    <row r="99" spans="1:12" s="1" customFormat="1" ht="25.5">
      <c r="A99" s="115" t="s">
        <v>110</v>
      </c>
      <c r="B99" s="376">
        <f t="shared" si="0"/>
        <v>60</v>
      </c>
      <c r="C99" s="108" t="s">
        <v>31</v>
      </c>
      <c r="D99" s="108" t="s">
        <v>53</v>
      </c>
      <c r="E99" s="108" t="s">
        <v>342</v>
      </c>
      <c r="F99" s="108" t="s">
        <v>98</v>
      </c>
      <c r="G99" s="142">
        <v>210</v>
      </c>
      <c r="H99" s="142"/>
      <c r="I99" s="171">
        <f>SUM(I100:I107)</f>
        <v>7163320</v>
      </c>
      <c r="J99" s="171"/>
      <c r="K99" s="171">
        <f>SUM(K100:K107)</f>
        <v>6839730</v>
      </c>
      <c r="L99" s="171">
        <f>SUM(L100:L107)</f>
        <v>7163320</v>
      </c>
    </row>
    <row r="100" spans="1:17" ht="12.75">
      <c r="A100" s="111" t="s">
        <v>100</v>
      </c>
      <c r="B100" s="376">
        <f t="shared" si="0"/>
        <v>61</v>
      </c>
      <c r="C100" s="112" t="s">
        <v>31</v>
      </c>
      <c r="D100" s="112" t="s">
        <v>53</v>
      </c>
      <c r="E100" s="112" t="s">
        <v>343</v>
      </c>
      <c r="F100" s="112" t="s">
        <v>111</v>
      </c>
      <c r="G100" s="4">
        <v>211</v>
      </c>
      <c r="H100" s="4"/>
      <c r="I100" s="172">
        <f>'расч  субв'!P17</f>
        <v>4376460</v>
      </c>
      <c r="J100" s="188"/>
      <c r="K100" s="196">
        <v>4098810</v>
      </c>
      <c r="L100" s="197">
        <v>4376460</v>
      </c>
      <c r="M100" s="76"/>
      <c r="Q100" s="377"/>
    </row>
    <row r="101" spans="1:17" ht="12.75">
      <c r="A101" s="111" t="s">
        <v>103</v>
      </c>
      <c r="B101" s="376">
        <f t="shared" si="0"/>
        <v>62</v>
      </c>
      <c r="C101" s="112" t="s">
        <v>31</v>
      </c>
      <c r="D101" s="112" t="s">
        <v>53</v>
      </c>
      <c r="E101" s="112" t="s">
        <v>343</v>
      </c>
      <c r="F101" s="112" t="s">
        <v>208</v>
      </c>
      <c r="G101" s="113">
        <v>213</v>
      </c>
      <c r="H101" s="4"/>
      <c r="I101" s="172">
        <f>'расч  субв'!P35</f>
        <v>1321690</v>
      </c>
      <c r="J101" s="188"/>
      <c r="K101" s="196">
        <v>1321690</v>
      </c>
      <c r="L101" s="197">
        <v>1321690</v>
      </c>
      <c r="M101" s="76"/>
      <c r="Q101" s="377"/>
    </row>
    <row r="102" spans="1:17" ht="12.75">
      <c r="A102" s="111" t="s">
        <v>100</v>
      </c>
      <c r="B102" s="376">
        <f t="shared" si="0"/>
        <v>63</v>
      </c>
      <c r="C102" s="112" t="s">
        <v>31</v>
      </c>
      <c r="D102" s="112" t="s">
        <v>53</v>
      </c>
      <c r="E102" s="112" t="s">
        <v>344</v>
      </c>
      <c r="F102" s="112" t="s">
        <v>111</v>
      </c>
      <c r="G102" s="4">
        <v>211</v>
      </c>
      <c r="H102" s="4"/>
      <c r="I102" s="172">
        <f>'расч  субв'!P19</f>
        <v>1090040</v>
      </c>
      <c r="J102" s="188"/>
      <c r="K102" s="196">
        <v>1090040</v>
      </c>
      <c r="L102" s="197">
        <v>1090040</v>
      </c>
      <c r="M102" s="76"/>
      <c r="Q102" s="377"/>
    </row>
    <row r="103" spans="1:17" ht="12.75">
      <c r="A103" s="111" t="s">
        <v>103</v>
      </c>
      <c r="B103" s="376">
        <f t="shared" si="0"/>
        <v>64</v>
      </c>
      <c r="C103" s="112" t="s">
        <v>31</v>
      </c>
      <c r="D103" s="112" t="s">
        <v>53</v>
      </c>
      <c r="E103" s="112" t="s">
        <v>343</v>
      </c>
      <c r="F103" s="112" t="s">
        <v>208</v>
      </c>
      <c r="G103" s="113">
        <v>213</v>
      </c>
      <c r="H103" s="113"/>
      <c r="I103" s="172">
        <f>'расч  субв'!P37</f>
        <v>329190</v>
      </c>
      <c r="J103" s="186"/>
      <c r="K103" s="196">
        <v>329190</v>
      </c>
      <c r="L103" s="197">
        <v>329190</v>
      </c>
      <c r="M103" s="76"/>
      <c r="Q103" s="378"/>
    </row>
    <row r="104" spans="1:12" ht="12.75">
      <c r="A104" s="107" t="s">
        <v>40</v>
      </c>
      <c r="B104" s="376">
        <f t="shared" si="0"/>
        <v>65</v>
      </c>
      <c r="C104" s="108" t="s">
        <v>31</v>
      </c>
      <c r="D104" s="108" t="s">
        <v>53</v>
      </c>
      <c r="E104" s="108" t="s">
        <v>342</v>
      </c>
      <c r="F104" s="108" t="s">
        <v>75</v>
      </c>
      <c r="G104" s="109">
        <v>220</v>
      </c>
      <c r="H104" s="109"/>
      <c r="I104" s="171"/>
      <c r="J104" s="189"/>
      <c r="K104" s="196"/>
      <c r="L104" s="197"/>
    </row>
    <row r="105" spans="1:12" ht="12.75" customHeight="1">
      <c r="A105" s="111" t="s">
        <v>41</v>
      </c>
      <c r="B105" s="376">
        <f t="shared" si="0"/>
        <v>66</v>
      </c>
      <c r="C105" s="112" t="s">
        <v>31</v>
      </c>
      <c r="D105" s="112" t="s">
        <v>53</v>
      </c>
      <c r="E105" s="112" t="s">
        <v>342</v>
      </c>
      <c r="F105" s="112" t="s">
        <v>76</v>
      </c>
      <c r="G105" s="113">
        <v>221</v>
      </c>
      <c r="H105" s="113"/>
      <c r="I105" s="172"/>
      <c r="J105" s="186"/>
      <c r="K105" s="196"/>
      <c r="L105" s="197"/>
    </row>
    <row r="106" spans="1:12" ht="12.75">
      <c r="A106" s="115" t="s">
        <v>46</v>
      </c>
      <c r="B106" s="376">
        <f t="shared" si="0"/>
        <v>67</v>
      </c>
      <c r="C106" s="108" t="s">
        <v>31</v>
      </c>
      <c r="D106" s="108" t="s">
        <v>53</v>
      </c>
      <c r="E106" s="108" t="s">
        <v>345</v>
      </c>
      <c r="F106" s="108" t="s">
        <v>75</v>
      </c>
      <c r="G106" s="109">
        <v>300</v>
      </c>
      <c r="H106" s="109"/>
      <c r="I106" s="171"/>
      <c r="J106" s="189"/>
      <c r="K106" s="196"/>
      <c r="L106" s="197"/>
    </row>
    <row r="107" spans="1:13" ht="13.5" thickBot="1">
      <c r="A107" s="131" t="s">
        <v>47</v>
      </c>
      <c r="B107" s="376">
        <f t="shared" si="0"/>
        <v>68</v>
      </c>
      <c r="C107" s="119" t="s">
        <v>31</v>
      </c>
      <c r="D107" s="119" t="s">
        <v>53</v>
      </c>
      <c r="E107" s="119" t="s">
        <v>345</v>
      </c>
      <c r="F107" s="119" t="s">
        <v>77</v>
      </c>
      <c r="G107" s="120">
        <v>310</v>
      </c>
      <c r="H107" s="120"/>
      <c r="I107" s="173">
        <v>45940</v>
      </c>
      <c r="J107" s="190"/>
      <c r="K107" s="202">
        <v>0</v>
      </c>
      <c r="L107" s="203">
        <v>45940</v>
      </c>
      <c r="M107" s="76"/>
    </row>
    <row r="108" spans="1:12" ht="39" thickBot="1">
      <c r="A108" s="91" t="s">
        <v>159</v>
      </c>
      <c r="B108" s="376">
        <f t="shared" si="0"/>
        <v>69</v>
      </c>
      <c r="C108" s="93" t="s">
        <v>31</v>
      </c>
      <c r="D108" s="93" t="s">
        <v>53</v>
      </c>
      <c r="E108" s="93" t="s">
        <v>350</v>
      </c>
      <c r="F108" s="93"/>
      <c r="G108" s="271"/>
      <c r="H108" s="271"/>
      <c r="I108" s="241">
        <f>I109</f>
        <v>116400</v>
      </c>
      <c r="J108" s="277"/>
      <c r="K108" s="285">
        <f>K109</f>
        <v>116400</v>
      </c>
      <c r="L108" s="286">
        <f>L109</f>
        <v>116400</v>
      </c>
    </row>
    <row r="109" spans="1:12" ht="12.75">
      <c r="A109" s="284" t="s">
        <v>46</v>
      </c>
      <c r="B109" s="376">
        <f t="shared" si="0"/>
        <v>70</v>
      </c>
      <c r="C109" s="279" t="s">
        <v>31</v>
      </c>
      <c r="D109" s="279" t="s">
        <v>53</v>
      </c>
      <c r="E109" s="279" t="s">
        <v>350</v>
      </c>
      <c r="F109" s="279" t="s">
        <v>75</v>
      </c>
      <c r="G109" s="280"/>
      <c r="H109" s="280"/>
      <c r="I109" s="287">
        <f>I110</f>
        <v>116400</v>
      </c>
      <c r="J109" s="281"/>
      <c r="K109" s="282">
        <f>K110</f>
        <v>116400</v>
      </c>
      <c r="L109" s="283">
        <f>L110</f>
        <v>116400</v>
      </c>
    </row>
    <row r="110" spans="1:12" ht="13.5" thickBot="1">
      <c r="A110" s="117" t="s">
        <v>48</v>
      </c>
      <c r="B110" s="376">
        <f t="shared" si="0"/>
        <v>71</v>
      </c>
      <c r="C110" s="119" t="s">
        <v>31</v>
      </c>
      <c r="D110" s="119" t="s">
        <v>53</v>
      </c>
      <c r="E110" s="119" t="s">
        <v>350</v>
      </c>
      <c r="F110" s="288">
        <v>244</v>
      </c>
      <c r="G110" s="120">
        <v>340</v>
      </c>
      <c r="H110" s="289"/>
      <c r="I110" s="173">
        <f>'питание (суб)'!P22</f>
        <v>116400</v>
      </c>
      <c r="J110" s="190"/>
      <c r="K110" s="202">
        <v>116400</v>
      </c>
      <c r="L110" s="203">
        <v>116400</v>
      </c>
    </row>
    <row r="111" spans="1:12" ht="13.5" thickBot="1">
      <c r="A111" s="91" t="s">
        <v>160</v>
      </c>
      <c r="B111" s="376">
        <f t="shared" si="0"/>
        <v>72</v>
      </c>
      <c r="C111" s="93" t="s">
        <v>31</v>
      </c>
      <c r="D111" s="93" t="s">
        <v>53</v>
      </c>
      <c r="E111" s="93" t="s">
        <v>351</v>
      </c>
      <c r="F111" s="93"/>
      <c r="G111" s="271"/>
      <c r="H111" s="271"/>
      <c r="I111" s="241">
        <f>I113+I114+I115</f>
        <v>142580</v>
      </c>
      <c r="J111" s="241"/>
      <c r="K111" s="241">
        <f>K113+K114+K115</f>
        <v>142580</v>
      </c>
      <c r="L111" s="242">
        <f>L113+L114+L115</f>
        <v>142580</v>
      </c>
    </row>
    <row r="112" spans="1:12" ht="12.75">
      <c r="A112" s="284" t="s">
        <v>161</v>
      </c>
      <c r="B112" s="376">
        <f t="shared" si="0"/>
        <v>73</v>
      </c>
      <c r="C112" s="279" t="s">
        <v>31</v>
      </c>
      <c r="D112" s="279" t="s">
        <v>53</v>
      </c>
      <c r="E112" s="279" t="s">
        <v>351</v>
      </c>
      <c r="F112" s="279" t="s">
        <v>120</v>
      </c>
      <c r="G112" s="280">
        <v>290</v>
      </c>
      <c r="H112" s="290"/>
      <c r="I112" s="287"/>
      <c r="J112" s="281"/>
      <c r="K112" s="291"/>
      <c r="L112" s="292"/>
    </row>
    <row r="113" spans="1:13" ht="25.5">
      <c r="A113" s="116" t="s">
        <v>112</v>
      </c>
      <c r="B113" s="376">
        <f t="shared" si="0"/>
        <v>74</v>
      </c>
      <c r="C113" s="112" t="s">
        <v>31</v>
      </c>
      <c r="D113" s="112" t="s">
        <v>53</v>
      </c>
      <c r="E113" s="112" t="s">
        <v>351</v>
      </c>
      <c r="F113" s="112" t="s">
        <v>83</v>
      </c>
      <c r="G113" s="113">
        <v>290</v>
      </c>
      <c r="H113" s="147"/>
      <c r="I113" s="172">
        <v>136280</v>
      </c>
      <c r="J113" s="186"/>
      <c r="K113" s="214">
        <v>136280</v>
      </c>
      <c r="L113" s="369">
        <v>136280</v>
      </c>
      <c r="M113" s="76"/>
    </row>
    <row r="114" spans="1:13" ht="12.75">
      <c r="A114" s="116" t="s">
        <v>113</v>
      </c>
      <c r="B114" s="376">
        <f t="shared" si="0"/>
        <v>75</v>
      </c>
      <c r="C114" s="112" t="s">
        <v>31</v>
      </c>
      <c r="D114" s="112" t="s">
        <v>53</v>
      </c>
      <c r="E114" s="112" t="s">
        <v>351</v>
      </c>
      <c r="F114" s="112" t="s">
        <v>84</v>
      </c>
      <c r="G114" s="113">
        <v>290</v>
      </c>
      <c r="H114" s="147"/>
      <c r="I114" s="172">
        <f>'расч мест'!N81</f>
        <v>3300</v>
      </c>
      <c r="J114" s="186"/>
      <c r="K114" s="214">
        <v>3300</v>
      </c>
      <c r="L114" s="369">
        <v>3300</v>
      </c>
      <c r="M114" s="76"/>
    </row>
    <row r="115" spans="1:13" ht="13.5" thickBot="1">
      <c r="A115" s="117" t="s">
        <v>114</v>
      </c>
      <c r="B115" s="376">
        <f aca="true" t="shared" si="1" ref="B115:B130">B114+1</f>
        <v>76</v>
      </c>
      <c r="C115" s="119" t="s">
        <v>31</v>
      </c>
      <c r="D115" s="119" t="s">
        <v>53</v>
      </c>
      <c r="E115" s="119" t="s">
        <v>351</v>
      </c>
      <c r="F115" s="119" t="s">
        <v>109</v>
      </c>
      <c r="G115" s="120">
        <v>290</v>
      </c>
      <c r="H115" s="293"/>
      <c r="I115" s="173">
        <f>'расч мест'!N82</f>
        <v>3000</v>
      </c>
      <c r="J115" s="190"/>
      <c r="K115" s="302">
        <v>3000</v>
      </c>
      <c r="L115" s="303">
        <v>3000</v>
      </c>
      <c r="M115" s="76"/>
    </row>
    <row r="116" spans="1:12" ht="13.5" thickBot="1">
      <c r="A116" s="91" t="s">
        <v>119</v>
      </c>
      <c r="B116" s="376">
        <f t="shared" si="1"/>
        <v>77</v>
      </c>
      <c r="C116" s="93" t="s">
        <v>31</v>
      </c>
      <c r="D116" s="93" t="s">
        <v>53</v>
      </c>
      <c r="E116" s="93" t="s">
        <v>352</v>
      </c>
      <c r="F116" s="93"/>
      <c r="G116" s="271"/>
      <c r="H116" s="271"/>
      <c r="I116" s="241"/>
      <c r="J116" s="277"/>
      <c r="K116" s="240"/>
      <c r="L116" s="294"/>
    </row>
    <row r="117" spans="1:12" ht="12.75">
      <c r="A117" s="278" t="s">
        <v>40</v>
      </c>
      <c r="B117" s="376">
        <f t="shared" si="1"/>
        <v>78</v>
      </c>
      <c r="C117" s="99" t="s">
        <v>31</v>
      </c>
      <c r="D117" s="99" t="s">
        <v>53</v>
      </c>
      <c r="E117" s="99" t="s">
        <v>352</v>
      </c>
      <c r="F117" s="99" t="s">
        <v>75</v>
      </c>
      <c r="G117" s="100">
        <v>220</v>
      </c>
      <c r="H117" s="100"/>
      <c r="I117" s="169">
        <f>I118+I119+I120+I121+I122</f>
        <v>137300</v>
      </c>
      <c r="J117" s="169"/>
      <c r="K117" s="169">
        <f>K118+K119+K120+K121+K122</f>
        <v>0</v>
      </c>
      <c r="L117" s="238">
        <f>L118+L119+L120+L121+L122</f>
        <v>0</v>
      </c>
    </row>
    <row r="118" spans="1:13" ht="12.75">
      <c r="A118" s="116" t="s">
        <v>42</v>
      </c>
      <c r="B118" s="376">
        <f t="shared" si="1"/>
        <v>79</v>
      </c>
      <c r="C118" s="112" t="s">
        <v>31</v>
      </c>
      <c r="D118" s="112" t="s">
        <v>53</v>
      </c>
      <c r="E118" s="112" t="s">
        <v>352</v>
      </c>
      <c r="F118" s="112" t="s">
        <v>77</v>
      </c>
      <c r="G118" s="113">
        <v>223</v>
      </c>
      <c r="H118" s="141" t="s">
        <v>50</v>
      </c>
      <c r="I118" s="172">
        <f>' кредит'!L17</f>
        <v>128000</v>
      </c>
      <c r="J118" s="186"/>
      <c r="K118" s="186">
        <v>0</v>
      </c>
      <c r="L118" s="212">
        <v>0</v>
      </c>
      <c r="M118" s="76"/>
    </row>
    <row r="119" spans="1:12" ht="12.75">
      <c r="A119" s="116" t="s">
        <v>42</v>
      </c>
      <c r="B119" s="376">
        <f t="shared" si="1"/>
        <v>80</v>
      </c>
      <c r="C119" s="112" t="s">
        <v>31</v>
      </c>
      <c r="D119" s="112" t="s">
        <v>53</v>
      </c>
      <c r="E119" s="112" t="s">
        <v>352</v>
      </c>
      <c r="F119" s="112" t="s">
        <v>77</v>
      </c>
      <c r="G119" s="113">
        <v>223</v>
      </c>
      <c r="H119" s="141" t="s">
        <v>51</v>
      </c>
      <c r="I119" s="172">
        <f>' кредит'!L18</f>
        <v>9300</v>
      </c>
      <c r="J119" s="186"/>
      <c r="K119" s="186">
        <v>0</v>
      </c>
      <c r="L119" s="212">
        <v>0</v>
      </c>
    </row>
    <row r="120" spans="1:12" ht="12.75">
      <c r="A120" s="111" t="s">
        <v>44</v>
      </c>
      <c r="B120" s="376">
        <f t="shared" si="1"/>
        <v>81</v>
      </c>
      <c r="C120" s="112" t="s">
        <v>31</v>
      </c>
      <c r="D120" s="112" t="s">
        <v>53</v>
      </c>
      <c r="E120" s="112" t="s">
        <v>352</v>
      </c>
      <c r="F120" s="112" t="s">
        <v>77</v>
      </c>
      <c r="G120" s="113">
        <v>225</v>
      </c>
      <c r="H120" s="141"/>
      <c r="I120" s="172"/>
      <c r="J120" s="186"/>
      <c r="K120" s="186"/>
      <c r="L120" s="212"/>
    </row>
    <row r="121" spans="1:13" ht="12.75">
      <c r="A121" s="111" t="s">
        <v>45</v>
      </c>
      <c r="B121" s="376">
        <f t="shared" si="1"/>
        <v>82</v>
      </c>
      <c r="C121" s="112" t="s">
        <v>31</v>
      </c>
      <c r="D121" s="112" t="s">
        <v>53</v>
      </c>
      <c r="E121" s="112" t="s">
        <v>352</v>
      </c>
      <c r="F121" s="112" t="s">
        <v>77</v>
      </c>
      <c r="G121" s="113">
        <v>226</v>
      </c>
      <c r="H121" s="141"/>
      <c r="I121" s="172">
        <f>' кредит'!L26</f>
        <v>0</v>
      </c>
      <c r="J121" s="186"/>
      <c r="K121" s="186">
        <v>0</v>
      </c>
      <c r="L121" s="212">
        <v>0</v>
      </c>
      <c r="M121" s="76"/>
    </row>
    <row r="122" spans="1:13" ht="13.5" thickBot="1">
      <c r="A122" s="117" t="s">
        <v>48</v>
      </c>
      <c r="B122" s="376">
        <f t="shared" si="1"/>
        <v>83</v>
      </c>
      <c r="C122" s="119" t="s">
        <v>31</v>
      </c>
      <c r="D122" s="119" t="s">
        <v>53</v>
      </c>
      <c r="E122" s="119" t="s">
        <v>352</v>
      </c>
      <c r="F122" s="119" t="s">
        <v>77</v>
      </c>
      <c r="G122" s="120">
        <v>340</v>
      </c>
      <c r="H122" s="120"/>
      <c r="I122" s="173"/>
      <c r="J122" s="190"/>
      <c r="K122" s="190"/>
      <c r="L122" s="213"/>
      <c r="M122" s="76"/>
    </row>
    <row r="123" spans="1:12" ht="18" customHeight="1" thickBot="1">
      <c r="A123" s="295" t="s">
        <v>162</v>
      </c>
      <c r="B123" s="376">
        <f t="shared" si="1"/>
        <v>84</v>
      </c>
      <c r="C123" s="93" t="s">
        <v>31</v>
      </c>
      <c r="D123" s="93" t="s">
        <v>31</v>
      </c>
      <c r="E123" s="93"/>
      <c r="F123" s="93"/>
      <c r="G123" s="271"/>
      <c r="H123" s="296"/>
      <c r="I123" s="241">
        <f>I125+I128</f>
        <v>93420</v>
      </c>
      <c r="J123" s="241"/>
      <c r="K123" s="241">
        <f>K125+K128</f>
        <v>93420</v>
      </c>
      <c r="L123" s="242">
        <f>L125+L128</f>
        <v>93420</v>
      </c>
    </row>
    <row r="124" spans="1:12" ht="26.25" thickBot="1">
      <c r="A124" s="297" t="s">
        <v>163</v>
      </c>
      <c r="B124" s="376">
        <f t="shared" si="1"/>
        <v>85</v>
      </c>
      <c r="C124" s="298" t="s">
        <v>31</v>
      </c>
      <c r="D124" s="298" t="s">
        <v>31</v>
      </c>
      <c r="E124" s="298" t="s">
        <v>346</v>
      </c>
      <c r="F124" s="298"/>
      <c r="G124" s="299"/>
      <c r="H124" s="300"/>
      <c r="I124" s="301">
        <f>I125+I128</f>
        <v>93420</v>
      </c>
      <c r="J124" s="301"/>
      <c r="K124" s="301">
        <f>K125+K128</f>
        <v>93420</v>
      </c>
      <c r="L124" s="301">
        <f>L125+L128</f>
        <v>93420</v>
      </c>
    </row>
    <row r="125" spans="1:12" ht="25.5">
      <c r="A125" s="97" t="s">
        <v>165</v>
      </c>
      <c r="B125" s="376">
        <f t="shared" si="1"/>
        <v>86</v>
      </c>
      <c r="C125" s="99" t="s">
        <v>31</v>
      </c>
      <c r="D125" s="99" t="s">
        <v>31</v>
      </c>
      <c r="E125" s="99" t="s">
        <v>347</v>
      </c>
      <c r="F125" s="99"/>
      <c r="G125" s="100"/>
      <c r="H125" s="237"/>
      <c r="I125" s="169">
        <f>I126+I127</f>
        <v>4590</v>
      </c>
      <c r="J125" s="169"/>
      <c r="K125" s="169">
        <f>K126+K127</f>
        <v>4590</v>
      </c>
      <c r="L125" s="238">
        <f>L126+L127</f>
        <v>4590</v>
      </c>
    </row>
    <row r="126" spans="1:12" ht="12.75">
      <c r="A126" s="115" t="s">
        <v>46</v>
      </c>
      <c r="B126" s="376">
        <f t="shared" si="1"/>
        <v>87</v>
      </c>
      <c r="C126" s="108" t="s">
        <v>31</v>
      </c>
      <c r="D126" s="108" t="s">
        <v>31</v>
      </c>
      <c r="E126" s="108" t="s">
        <v>347</v>
      </c>
      <c r="F126" s="108" t="s">
        <v>75</v>
      </c>
      <c r="G126" s="109">
        <v>300</v>
      </c>
      <c r="H126" s="109"/>
      <c r="I126" s="171"/>
      <c r="J126" s="189"/>
      <c r="K126" s="186"/>
      <c r="L126" s="212"/>
    </row>
    <row r="127" spans="1:13" ht="13.5" thickBot="1">
      <c r="A127" s="117" t="s">
        <v>48</v>
      </c>
      <c r="B127" s="376">
        <f t="shared" si="1"/>
        <v>88</v>
      </c>
      <c r="C127" s="119" t="s">
        <v>31</v>
      </c>
      <c r="D127" s="119" t="s">
        <v>31</v>
      </c>
      <c r="E127" s="119" t="s">
        <v>347</v>
      </c>
      <c r="F127" s="119" t="s">
        <v>77</v>
      </c>
      <c r="G127" s="120">
        <v>340</v>
      </c>
      <c r="H127" s="120"/>
      <c r="I127" s="173">
        <f>лагерь!P17</f>
        <v>4590</v>
      </c>
      <c r="J127" s="190"/>
      <c r="K127" s="302">
        <v>4590</v>
      </c>
      <c r="L127" s="303">
        <v>4590</v>
      </c>
      <c r="M127" s="76"/>
    </row>
    <row r="128" spans="1:12" ht="38.25">
      <c r="A128" s="97" t="s">
        <v>166</v>
      </c>
      <c r="B128" s="376">
        <f t="shared" si="1"/>
        <v>89</v>
      </c>
      <c r="C128" s="99" t="s">
        <v>31</v>
      </c>
      <c r="D128" s="99" t="s">
        <v>31</v>
      </c>
      <c r="E128" s="99" t="s">
        <v>348</v>
      </c>
      <c r="F128" s="99"/>
      <c r="G128" s="100"/>
      <c r="H128" s="100"/>
      <c r="I128" s="169">
        <f>I129+I130</f>
        <v>88830</v>
      </c>
      <c r="J128" s="243"/>
      <c r="K128" s="370">
        <f>K130</f>
        <v>88830</v>
      </c>
      <c r="L128" s="371">
        <f>L130</f>
        <v>88830</v>
      </c>
    </row>
    <row r="129" spans="1:12" ht="12.75">
      <c r="A129" s="115" t="s">
        <v>46</v>
      </c>
      <c r="B129" s="376">
        <f t="shared" si="1"/>
        <v>90</v>
      </c>
      <c r="C129" s="108" t="s">
        <v>31</v>
      </c>
      <c r="D129" s="108" t="s">
        <v>31</v>
      </c>
      <c r="E129" s="108" t="s">
        <v>349</v>
      </c>
      <c r="F129" s="108" t="s">
        <v>75</v>
      </c>
      <c r="G129" s="109">
        <v>300</v>
      </c>
      <c r="H129" s="109"/>
      <c r="I129" s="171"/>
      <c r="J129" s="189"/>
      <c r="K129" s="214">
        <f>K130</f>
        <v>88830</v>
      </c>
      <c r="L129" s="369">
        <f>L130</f>
        <v>88830</v>
      </c>
    </row>
    <row r="130" spans="1:13" ht="13.5" thickBot="1">
      <c r="A130" s="117" t="s">
        <v>48</v>
      </c>
      <c r="B130" s="376">
        <f t="shared" si="1"/>
        <v>91</v>
      </c>
      <c r="C130" s="119" t="s">
        <v>31</v>
      </c>
      <c r="D130" s="119" t="s">
        <v>31</v>
      </c>
      <c r="E130" s="119" t="s">
        <v>349</v>
      </c>
      <c r="F130" s="119" t="s">
        <v>77</v>
      </c>
      <c r="G130" s="120">
        <v>340</v>
      </c>
      <c r="H130" s="120"/>
      <c r="I130" s="173">
        <v>88830</v>
      </c>
      <c r="J130" s="190"/>
      <c r="K130" s="302">
        <v>88830</v>
      </c>
      <c r="L130" s="303">
        <v>88830</v>
      </c>
      <c r="M130" s="76"/>
    </row>
    <row r="131" spans="1:12" ht="13.5" thickBot="1">
      <c r="A131" s="265" t="s">
        <v>58</v>
      </c>
      <c r="B131" s="266"/>
      <c r="C131" s="266"/>
      <c r="D131" s="266"/>
      <c r="E131" s="266"/>
      <c r="F131" s="266"/>
      <c r="G131" s="266"/>
      <c r="H131" s="266"/>
      <c r="I131" s="267">
        <f>I22</f>
        <v>12294064</v>
      </c>
      <c r="J131" s="268"/>
      <c r="K131" s="269">
        <f>K22</f>
        <v>11745434</v>
      </c>
      <c r="L131" s="270">
        <f>L22</f>
        <v>12349584</v>
      </c>
    </row>
    <row r="132" spans="1:10" ht="12.75">
      <c r="A132" s="6"/>
      <c r="B132" s="68"/>
      <c r="C132" s="155"/>
      <c r="D132" s="155"/>
      <c r="E132" s="155"/>
      <c r="F132" s="155"/>
      <c r="G132" s="68"/>
      <c r="H132" s="68"/>
      <c r="I132" s="182"/>
      <c r="J132" s="193"/>
    </row>
    <row r="133" spans="1:15" ht="12.75">
      <c r="A133" s="62" t="s">
        <v>95</v>
      </c>
      <c r="B133" s="62"/>
      <c r="C133" s="62"/>
      <c r="D133" s="62"/>
      <c r="E133" s="62"/>
      <c r="F133" s="62" t="s">
        <v>60</v>
      </c>
      <c r="G133" s="62"/>
      <c r="H133" s="62"/>
      <c r="I133" s="164"/>
      <c r="J133" s="184"/>
      <c r="K133" s="458">
        <f>K24+K30+K69+K93+K98+K108+K111+K123</f>
        <v>11745434</v>
      </c>
      <c r="L133" s="458">
        <f>L24+L30+L69+L93+L98+L108+L111+L123</f>
        <v>12349584</v>
      </c>
      <c r="O133" s="82"/>
    </row>
    <row r="134" spans="1:11" ht="12.75">
      <c r="A134" s="62"/>
      <c r="B134" s="62"/>
      <c r="C134" s="62"/>
      <c r="D134" s="62"/>
      <c r="E134" s="62"/>
      <c r="F134" s="62"/>
      <c r="G134" s="62"/>
      <c r="H134" s="62"/>
      <c r="I134" s="164"/>
      <c r="J134" s="184"/>
      <c r="K134" s="458"/>
    </row>
    <row r="135" spans="1:10" ht="12.75">
      <c r="A135" s="62" t="s">
        <v>96</v>
      </c>
      <c r="B135" s="62"/>
      <c r="C135" s="62"/>
      <c r="D135" s="62"/>
      <c r="E135" s="62"/>
      <c r="F135" s="62" t="s">
        <v>371</v>
      </c>
      <c r="G135" s="62"/>
      <c r="H135" s="62"/>
      <c r="I135" s="164" t="s">
        <v>61</v>
      </c>
      <c r="J135" s="184"/>
    </row>
  </sheetData>
  <sheetProtection/>
  <mergeCells count="26">
    <mergeCell ref="H6:I6"/>
    <mergeCell ref="H7:I8"/>
    <mergeCell ref="J7:J8"/>
    <mergeCell ref="J12:J13"/>
    <mergeCell ref="B14:G14"/>
    <mergeCell ref="H14:I14"/>
    <mergeCell ref="C19:H19"/>
    <mergeCell ref="I19:J19"/>
    <mergeCell ref="F2:J2"/>
    <mergeCell ref="J10:J11"/>
    <mergeCell ref="H16:I17"/>
    <mergeCell ref="J16:J17"/>
    <mergeCell ref="A9:G9"/>
    <mergeCell ref="H9:I9"/>
    <mergeCell ref="B10:G10"/>
    <mergeCell ref="H10:I10"/>
    <mergeCell ref="L19:L20"/>
    <mergeCell ref="H18:I18"/>
    <mergeCell ref="K19:K20"/>
    <mergeCell ref="H15:I15"/>
    <mergeCell ref="B16:G16"/>
    <mergeCell ref="A8:G8"/>
    <mergeCell ref="B12:G12"/>
    <mergeCell ref="H12:I12"/>
    <mergeCell ref="A19:A20"/>
    <mergeCell ref="B19:B20"/>
  </mergeCells>
  <printOptions/>
  <pageMargins left="0.3937007874015748" right="0" top="0.3937007874015748" bottom="0" header="0" footer="0"/>
  <pageSetup horizontalDpi="300" verticalDpi="300" orientation="portrait" paperSize="9" scale="69" r:id="rId1"/>
  <rowBreaks count="1" manualBreakCount="1">
    <brk id="66" max="11" man="1"/>
  </rowBreaks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B1:Y125"/>
  <sheetViews>
    <sheetView showGridLines="0" zoomScalePageLayoutView="0" workbookViewId="0" topLeftCell="B112">
      <selection activeCell="W53" sqref="W53"/>
    </sheetView>
  </sheetViews>
  <sheetFormatPr defaultColWidth="9.00390625" defaultRowHeight="12.75" outlineLevelRow="1"/>
  <cols>
    <col min="1" max="1" width="3.25390625" style="0" hidden="1" customWidth="1"/>
    <col min="2" max="2" width="4.75390625" style="50" customWidth="1"/>
    <col min="3" max="6" width="4.75390625" style="10" customWidth="1"/>
    <col min="7" max="7" width="11.125" style="10" customWidth="1"/>
    <col min="8" max="8" width="4.75390625" style="10" customWidth="1"/>
    <col min="9" max="9" width="3.375" style="10" customWidth="1"/>
    <col min="10" max="10" width="5.375" style="10" customWidth="1"/>
    <col min="11" max="11" width="4.75390625" style="10" customWidth="1"/>
    <col min="12" max="12" width="4.62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79" customWidth="1"/>
    <col min="21" max="21" width="11.00390625" style="0" customWidth="1"/>
    <col min="22" max="22" width="10.875" style="0" customWidth="1"/>
  </cols>
  <sheetData>
    <row r="1" spans="2:21" ht="12.75">
      <c r="B1" s="3"/>
      <c r="M1" s="12" t="s">
        <v>118</v>
      </c>
      <c r="N1" s="12"/>
      <c r="O1" s="12"/>
      <c r="P1" s="12"/>
      <c r="Q1" s="12"/>
      <c r="R1" s="13"/>
      <c r="S1" s="13"/>
      <c r="U1" s="1"/>
    </row>
    <row r="2" spans="2:19" ht="12.75" customHeight="1">
      <c r="B2" s="640"/>
      <c r="C2" s="640"/>
      <c r="D2" s="640"/>
      <c r="E2" s="640"/>
      <c r="F2" s="640"/>
      <c r="G2" s="640"/>
      <c r="M2" s="641" t="s">
        <v>221</v>
      </c>
      <c r="N2" s="641"/>
      <c r="O2" s="641"/>
      <c r="P2" s="641"/>
      <c r="Q2" s="641"/>
      <c r="R2" s="641"/>
      <c r="S2" s="257"/>
    </row>
    <row r="3" spans="2:19" ht="24.75" customHeight="1" hidden="1">
      <c r="B3" s="640"/>
      <c r="C3" s="640"/>
      <c r="D3" s="640"/>
      <c r="E3" s="640"/>
      <c r="F3" s="640"/>
      <c r="G3" s="640"/>
      <c r="M3" s="642" t="s">
        <v>185</v>
      </c>
      <c r="N3" s="642"/>
      <c r="O3" s="642"/>
      <c r="P3" s="642"/>
      <c r="Q3" s="642"/>
      <c r="R3" s="13"/>
      <c r="S3" s="257"/>
    </row>
    <row r="4" spans="2:19" ht="12" customHeight="1">
      <c r="B4" s="255"/>
      <c r="C4" s="255"/>
      <c r="D4" s="255"/>
      <c r="E4" s="255"/>
      <c r="F4" s="255"/>
      <c r="G4" s="255"/>
      <c r="M4" s="641" t="s">
        <v>185</v>
      </c>
      <c r="N4" s="641"/>
      <c r="O4" s="641"/>
      <c r="P4" s="641"/>
      <c r="Q4" s="641"/>
      <c r="R4" s="641"/>
      <c r="S4" s="257"/>
    </row>
    <row r="5" spans="2:19" ht="12.75">
      <c r="B5" s="3"/>
      <c r="M5" s="12" t="s">
        <v>219</v>
      </c>
      <c r="N5" s="12"/>
      <c r="O5" s="12"/>
      <c r="P5" s="12"/>
      <c r="Q5" s="12"/>
      <c r="S5" s="13"/>
    </row>
    <row r="6" spans="2:13" ht="12" customHeight="1">
      <c r="B6" s="3"/>
      <c r="M6" s="12" t="s">
        <v>66</v>
      </c>
    </row>
    <row r="7" spans="2:17" ht="12" customHeight="1">
      <c r="B7" s="3"/>
      <c r="M7" s="12"/>
      <c r="N7" s="12"/>
      <c r="O7" s="12"/>
      <c r="P7" s="12"/>
      <c r="Q7" s="12"/>
    </row>
    <row r="8" spans="6:13" ht="12.75">
      <c r="F8" s="627" t="s">
        <v>24</v>
      </c>
      <c r="G8" s="627"/>
      <c r="H8" s="627"/>
      <c r="I8" s="627"/>
      <c r="J8" s="627"/>
      <c r="K8" s="627"/>
      <c r="L8" s="627"/>
      <c r="M8" s="627"/>
    </row>
    <row r="9" spans="2:19" ht="12.75">
      <c r="B9" s="627" t="s">
        <v>308</v>
      </c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</row>
    <row r="10" spans="6:13" ht="13.5" customHeight="1">
      <c r="F10" s="643" t="s">
        <v>185</v>
      </c>
      <c r="G10" s="643"/>
      <c r="H10" s="643"/>
      <c r="I10" s="643"/>
      <c r="J10" s="643"/>
      <c r="K10" s="643"/>
      <c r="L10" s="643"/>
      <c r="M10" s="643"/>
    </row>
    <row r="11" spans="6:13" ht="13.5" customHeight="1">
      <c r="F11" s="59"/>
      <c r="G11" s="59"/>
      <c r="H11" s="59"/>
      <c r="I11" s="59"/>
      <c r="J11" s="59"/>
      <c r="K11" s="59"/>
      <c r="L11" s="59"/>
      <c r="M11" s="59"/>
    </row>
    <row r="12" spans="2:20" ht="12.75">
      <c r="B12" s="682" t="s">
        <v>99</v>
      </c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/>
    </row>
    <row r="13" spans="2:19" s="2" customFormat="1" ht="25.5">
      <c r="B13" s="16" t="s">
        <v>25</v>
      </c>
      <c r="C13" s="491" t="s">
        <v>26</v>
      </c>
      <c r="D13" s="492"/>
      <c r="E13" s="492"/>
      <c r="F13" s="492"/>
      <c r="G13" s="492"/>
      <c r="H13" s="492"/>
      <c r="I13" s="493"/>
      <c r="J13" s="491" t="s">
        <v>28</v>
      </c>
      <c r="K13" s="492"/>
      <c r="L13" s="492"/>
      <c r="M13" s="492"/>
      <c r="N13" s="492"/>
      <c r="O13" s="493"/>
      <c r="P13" s="491" t="s">
        <v>27</v>
      </c>
      <c r="Q13" s="492"/>
      <c r="R13" s="492"/>
      <c r="S13" s="493"/>
    </row>
    <row r="14" spans="2:19" s="2" customFormat="1" ht="12.75">
      <c r="B14" s="36">
        <v>1</v>
      </c>
      <c r="C14" s="491">
        <v>2</v>
      </c>
      <c r="D14" s="492"/>
      <c r="E14" s="492"/>
      <c r="F14" s="492"/>
      <c r="G14" s="492"/>
      <c r="H14" s="492"/>
      <c r="I14" s="493"/>
      <c r="J14" s="491">
        <v>3</v>
      </c>
      <c r="K14" s="492"/>
      <c r="L14" s="492"/>
      <c r="M14" s="492"/>
      <c r="N14" s="492"/>
      <c r="O14" s="493"/>
      <c r="P14" s="491">
        <v>4</v>
      </c>
      <c r="Q14" s="492"/>
      <c r="R14" s="492"/>
      <c r="S14" s="493"/>
    </row>
    <row r="15" spans="2:19" s="2" customFormat="1" ht="33" customHeight="1">
      <c r="B15" s="39">
        <v>1</v>
      </c>
      <c r="C15" s="478" t="s">
        <v>289</v>
      </c>
      <c r="D15" s="479"/>
      <c r="E15" s="479"/>
      <c r="F15" s="479"/>
      <c r="G15" s="479"/>
      <c r="H15" s="479"/>
      <c r="I15" s="480"/>
      <c r="J15" s="679" t="s">
        <v>196</v>
      </c>
      <c r="K15" s="680"/>
      <c r="L15" s="680"/>
      <c r="M15" s="680"/>
      <c r="N15" s="680"/>
      <c r="O15" s="681"/>
      <c r="P15" s="683">
        <v>503900</v>
      </c>
      <c r="Q15" s="684"/>
      <c r="R15" s="684"/>
      <c r="S15" s="685"/>
    </row>
    <row r="16" spans="2:19" s="2" customFormat="1" ht="12.75">
      <c r="B16" s="38"/>
      <c r="C16" s="686" t="s">
        <v>101</v>
      </c>
      <c r="D16" s="687"/>
      <c r="E16" s="687"/>
      <c r="F16" s="687"/>
      <c r="G16" s="687"/>
      <c r="H16" s="687"/>
      <c r="I16" s="688"/>
      <c r="J16" s="644"/>
      <c r="K16" s="645"/>
      <c r="L16" s="645"/>
      <c r="M16" s="645"/>
      <c r="N16" s="645"/>
      <c r="O16" s="646"/>
      <c r="P16" s="550">
        <f>P15</f>
        <v>503900</v>
      </c>
      <c r="Q16" s="551"/>
      <c r="R16" s="551"/>
      <c r="S16" s="552"/>
    </row>
    <row r="17" spans="2:19" s="2" customFormat="1" ht="12.75">
      <c r="B17" s="54"/>
      <c r="C17" s="57"/>
      <c r="D17" s="57"/>
      <c r="E17" s="57"/>
      <c r="F17" s="57"/>
      <c r="G17" s="57"/>
      <c r="H17" s="57"/>
      <c r="I17" s="57"/>
      <c r="J17" s="54"/>
      <c r="K17" s="54"/>
      <c r="L17" s="54"/>
      <c r="M17" s="54"/>
      <c r="N17" s="54"/>
      <c r="O17" s="54"/>
      <c r="P17" s="64"/>
      <c r="Q17" s="64"/>
      <c r="R17" s="64"/>
      <c r="S17" s="64"/>
    </row>
    <row r="18" spans="2:20" ht="12.75" outlineLevel="1">
      <c r="B18" s="682" t="s">
        <v>214</v>
      </c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/>
    </row>
    <row r="19" spans="2:19" s="2" customFormat="1" ht="25.5" outlineLevel="1">
      <c r="B19" s="16" t="s">
        <v>25</v>
      </c>
      <c r="C19" s="491" t="s">
        <v>26</v>
      </c>
      <c r="D19" s="492"/>
      <c r="E19" s="492"/>
      <c r="F19" s="492"/>
      <c r="G19" s="492"/>
      <c r="H19" s="492"/>
      <c r="I19" s="493"/>
      <c r="J19" s="491" t="s">
        <v>28</v>
      </c>
      <c r="K19" s="492"/>
      <c r="L19" s="492"/>
      <c r="M19" s="492"/>
      <c r="N19" s="492"/>
      <c r="O19" s="493"/>
      <c r="P19" s="491" t="s">
        <v>27</v>
      </c>
      <c r="Q19" s="492"/>
      <c r="R19" s="492"/>
      <c r="S19" s="493"/>
    </row>
    <row r="20" spans="2:19" s="2" customFormat="1" ht="12.75" outlineLevel="1">
      <c r="B20" s="36">
        <v>1</v>
      </c>
      <c r="C20" s="491">
        <v>2</v>
      </c>
      <c r="D20" s="492"/>
      <c r="E20" s="492"/>
      <c r="F20" s="492"/>
      <c r="G20" s="492"/>
      <c r="H20" s="492"/>
      <c r="I20" s="493"/>
      <c r="J20" s="491">
        <v>3</v>
      </c>
      <c r="K20" s="492"/>
      <c r="L20" s="492"/>
      <c r="M20" s="492"/>
      <c r="N20" s="492"/>
      <c r="O20" s="493"/>
      <c r="P20" s="491">
        <v>4</v>
      </c>
      <c r="Q20" s="492"/>
      <c r="R20" s="492"/>
      <c r="S20" s="493"/>
    </row>
    <row r="21" spans="2:19" s="2" customFormat="1" ht="12.75" outlineLevel="1">
      <c r="B21" s="36">
        <v>1</v>
      </c>
      <c r="C21" s="478" t="s">
        <v>215</v>
      </c>
      <c r="D21" s="479"/>
      <c r="E21" s="479"/>
      <c r="F21" s="479"/>
      <c r="G21" s="479"/>
      <c r="H21" s="479"/>
      <c r="I21" s="480"/>
      <c r="J21" s="679" t="s">
        <v>271</v>
      </c>
      <c r="K21" s="680"/>
      <c r="L21" s="680"/>
      <c r="M21" s="680"/>
      <c r="N21" s="680"/>
      <c r="O21" s="681"/>
      <c r="P21" s="683">
        <v>2274</v>
      </c>
      <c r="Q21" s="684"/>
      <c r="R21" s="684"/>
      <c r="S21" s="685"/>
    </row>
    <row r="22" spans="2:19" s="2" customFormat="1" ht="12.75" outlineLevel="1">
      <c r="B22" s="38"/>
      <c r="C22" s="686" t="s">
        <v>101</v>
      </c>
      <c r="D22" s="687"/>
      <c r="E22" s="687"/>
      <c r="F22" s="687"/>
      <c r="G22" s="687"/>
      <c r="H22" s="687"/>
      <c r="I22" s="688"/>
      <c r="J22" s="644"/>
      <c r="K22" s="645"/>
      <c r="L22" s="645"/>
      <c r="M22" s="645"/>
      <c r="N22" s="645"/>
      <c r="O22" s="646"/>
      <c r="P22" s="550">
        <f>P21</f>
        <v>2274</v>
      </c>
      <c r="Q22" s="551"/>
      <c r="R22" s="551"/>
      <c r="S22" s="552"/>
    </row>
    <row r="23" spans="2:19" s="2" customFormat="1" ht="12.75">
      <c r="B23" s="54"/>
      <c r="C23" s="57"/>
      <c r="D23" s="57"/>
      <c r="E23" s="57"/>
      <c r="F23" s="57"/>
      <c r="G23" s="57"/>
      <c r="H23" s="57"/>
      <c r="I23" s="57"/>
      <c r="J23" s="54"/>
      <c r="K23" s="54"/>
      <c r="L23" s="54"/>
      <c r="M23" s="54"/>
      <c r="N23" s="54"/>
      <c r="O23" s="54"/>
      <c r="P23" s="64"/>
      <c r="Q23" s="64"/>
      <c r="R23" s="64"/>
      <c r="S23" s="64"/>
    </row>
    <row r="24" spans="2:20" ht="12.75">
      <c r="B24" s="682" t="s">
        <v>216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682"/>
      <c r="R24" s="682"/>
      <c r="S24" s="682"/>
      <c r="T24"/>
    </row>
    <row r="25" spans="2:19" s="2" customFormat="1" ht="25.5">
      <c r="B25" s="16" t="s">
        <v>25</v>
      </c>
      <c r="C25" s="491" t="s">
        <v>26</v>
      </c>
      <c r="D25" s="492"/>
      <c r="E25" s="492"/>
      <c r="F25" s="492"/>
      <c r="G25" s="492"/>
      <c r="H25" s="492"/>
      <c r="I25" s="493"/>
      <c r="J25" s="491" t="s">
        <v>28</v>
      </c>
      <c r="K25" s="492"/>
      <c r="L25" s="492"/>
      <c r="M25" s="492"/>
      <c r="N25" s="492"/>
      <c r="O25" s="493"/>
      <c r="P25" s="491" t="s">
        <v>27</v>
      </c>
      <c r="Q25" s="492"/>
      <c r="R25" s="492"/>
      <c r="S25" s="493"/>
    </row>
    <row r="26" spans="2:19" s="2" customFormat="1" ht="12.75">
      <c r="B26" s="36">
        <v>1</v>
      </c>
      <c r="C26" s="491">
        <v>2</v>
      </c>
      <c r="D26" s="492"/>
      <c r="E26" s="492"/>
      <c r="F26" s="492"/>
      <c r="G26" s="492"/>
      <c r="H26" s="492"/>
      <c r="I26" s="493"/>
      <c r="J26" s="491">
        <v>3</v>
      </c>
      <c r="K26" s="492"/>
      <c r="L26" s="492"/>
      <c r="M26" s="492"/>
      <c r="N26" s="492"/>
      <c r="O26" s="493"/>
      <c r="P26" s="491">
        <v>4</v>
      </c>
      <c r="Q26" s="492"/>
      <c r="R26" s="492"/>
      <c r="S26" s="493"/>
    </row>
    <row r="27" spans="2:19" s="2" customFormat="1" ht="26.25" customHeight="1">
      <c r="B27" s="39">
        <v>2</v>
      </c>
      <c r="C27" s="478" t="s">
        <v>290</v>
      </c>
      <c r="D27" s="479"/>
      <c r="E27" s="479"/>
      <c r="F27" s="479"/>
      <c r="G27" s="479"/>
      <c r="H27" s="479"/>
      <c r="I27" s="480"/>
      <c r="J27" s="679" t="s">
        <v>272</v>
      </c>
      <c r="K27" s="680"/>
      <c r="L27" s="680"/>
      <c r="M27" s="680"/>
      <c r="N27" s="680"/>
      <c r="O27" s="681"/>
      <c r="P27" s="683">
        <v>152200</v>
      </c>
      <c r="Q27" s="684"/>
      <c r="R27" s="684"/>
      <c r="S27" s="685"/>
    </row>
    <row r="28" spans="2:19" s="2" customFormat="1" ht="12.75">
      <c r="B28" s="38"/>
      <c r="C28" s="686" t="s">
        <v>101</v>
      </c>
      <c r="D28" s="687"/>
      <c r="E28" s="687"/>
      <c r="F28" s="687"/>
      <c r="G28" s="687"/>
      <c r="H28" s="687"/>
      <c r="I28" s="688"/>
      <c r="J28" s="644"/>
      <c r="K28" s="645"/>
      <c r="L28" s="645"/>
      <c r="M28" s="645"/>
      <c r="N28" s="645"/>
      <c r="O28" s="646"/>
      <c r="P28" s="550">
        <f>P27</f>
        <v>152200</v>
      </c>
      <c r="Q28" s="551"/>
      <c r="R28" s="551"/>
      <c r="S28" s="552"/>
    </row>
    <row r="30" spans="2:19" ht="12.75">
      <c r="B30" s="682" t="s">
        <v>68</v>
      </c>
      <c r="C30" s="682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682"/>
      <c r="Q30" s="682"/>
      <c r="R30" s="682"/>
      <c r="S30" s="682"/>
    </row>
    <row r="31" ht="10.5" customHeight="1"/>
    <row r="32" spans="2:19" ht="24" customHeight="1">
      <c r="B32" s="36" t="s">
        <v>25</v>
      </c>
      <c r="C32" s="501" t="s">
        <v>26</v>
      </c>
      <c r="D32" s="501"/>
      <c r="E32" s="501"/>
      <c r="F32" s="501"/>
      <c r="G32" s="501"/>
      <c r="H32" s="501" t="s">
        <v>28</v>
      </c>
      <c r="I32" s="501"/>
      <c r="J32" s="501" t="s">
        <v>55</v>
      </c>
      <c r="K32" s="501"/>
      <c r="L32" s="501"/>
      <c r="M32" s="501" t="s">
        <v>54</v>
      </c>
      <c r="N32" s="501"/>
      <c r="O32" s="501"/>
      <c r="P32" s="501" t="s">
        <v>56</v>
      </c>
      <c r="Q32" s="501"/>
      <c r="R32" s="501"/>
      <c r="S32" s="501"/>
    </row>
    <row r="33" spans="2:19" ht="12.75">
      <c r="B33" s="36">
        <v>1</v>
      </c>
      <c r="C33" s="501">
        <v>2</v>
      </c>
      <c r="D33" s="501"/>
      <c r="E33" s="501"/>
      <c r="F33" s="501"/>
      <c r="G33" s="501"/>
      <c r="H33" s="501">
        <v>3</v>
      </c>
      <c r="I33" s="501"/>
      <c r="J33" s="501">
        <v>4</v>
      </c>
      <c r="K33" s="501"/>
      <c r="L33" s="501"/>
      <c r="M33" s="501">
        <v>5</v>
      </c>
      <c r="N33" s="501"/>
      <c r="O33" s="501"/>
      <c r="P33" s="501">
        <v>6</v>
      </c>
      <c r="Q33" s="501"/>
      <c r="R33" s="501"/>
      <c r="S33" s="501"/>
    </row>
    <row r="34" spans="2:19" ht="77.25" customHeight="1">
      <c r="B34" s="39">
        <v>1</v>
      </c>
      <c r="C34" s="478" t="s">
        <v>87</v>
      </c>
      <c r="D34" s="479"/>
      <c r="E34" s="479"/>
      <c r="F34" s="479"/>
      <c r="G34" s="480"/>
      <c r="H34" s="678" t="s">
        <v>175</v>
      </c>
      <c r="I34" s="678"/>
      <c r="J34" s="690"/>
      <c r="K34" s="690"/>
      <c r="L34" s="690"/>
      <c r="M34" s="691"/>
      <c r="N34" s="691"/>
      <c r="O34" s="691"/>
      <c r="P34" s="647">
        <v>10400</v>
      </c>
      <c r="Q34" s="647"/>
      <c r="R34" s="647"/>
      <c r="S34" s="647"/>
    </row>
    <row r="35" spans="2:20" ht="15" customHeight="1">
      <c r="B35" s="39"/>
      <c r="C35" s="675" t="s">
        <v>188</v>
      </c>
      <c r="D35" s="676"/>
      <c r="E35" s="676"/>
      <c r="F35" s="676"/>
      <c r="G35" s="677"/>
      <c r="H35" s="678" t="s">
        <v>175</v>
      </c>
      <c r="I35" s="678"/>
      <c r="J35" s="690">
        <v>261.4</v>
      </c>
      <c r="K35" s="690"/>
      <c r="L35" s="690"/>
      <c r="M35" s="691">
        <v>12</v>
      </c>
      <c r="N35" s="691"/>
      <c r="O35" s="691"/>
      <c r="P35" s="695">
        <f>J35*M35</f>
        <v>3136.7999999999997</v>
      </c>
      <c r="Q35" s="695"/>
      <c r="R35" s="695"/>
      <c r="S35" s="695"/>
      <c r="T35" s="79">
        <v>1.06</v>
      </c>
    </row>
    <row r="36" spans="2:19" ht="15" customHeight="1">
      <c r="B36" s="39"/>
      <c r="C36" s="675" t="s">
        <v>189</v>
      </c>
      <c r="D36" s="676"/>
      <c r="E36" s="676"/>
      <c r="F36" s="676"/>
      <c r="G36" s="677"/>
      <c r="H36" s="678" t="s">
        <v>175</v>
      </c>
      <c r="I36" s="678"/>
      <c r="J36" s="690">
        <v>0.56</v>
      </c>
      <c r="K36" s="690"/>
      <c r="L36" s="690"/>
      <c r="M36" s="696">
        <f>P36/J36</f>
        <v>12970</v>
      </c>
      <c r="N36" s="696"/>
      <c r="O36" s="696"/>
      <c r="P36" s="695">
        <f>P34-P35</f>
        <v>7263.200000000001</v>
      </c>
      <c r="Q36" s="695"/>
      <c r="R36" s="695"/>
      <c r="S36" s="695"/>
    </row>
    <row r="37" spans="2:19" ht="27" customHeight="1">
      <c r="B37" s="39">
        <v>2</v>
      </c>
      <c r="C37" s="478" t="s">
        <v>191</v>
      </c>
      <c r="D37" s="479"/>
      <c r="E37" s="479"/>
      <c r="F37" s="479"/>
      <c r="G37" s="480"/>
      <c r="H37" s="678" t="s">
        <v>175</v>
      </c>
      <c r="I37" s="678"/>
      <c r="J37" s="690">
        <f>P37/M37</f>
        <v>2775</v>
      </c>
      <c r="K37" s="690"/>
      <c r="L37" s="690"/>
      <c r="M37" s="691">
        <v>12</v>
      </c>
      <c r="N37" s="691"/>
      <c r="O37" s="691"/>
      <c r="P37" s="647">
        <v>33300</v>
      </c>
      <c r="Q37" s="647"/>
      <c r="R37" s="647"/>
      <c r="S37" s="647"/>
    </row>
    <row r="38" spans="2:19" ht="12.75">
      <c r="B38" s="38"/>
      <c r="C38" s="644" t="s">
        <v>57</v>
      </c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6"/>
      <c r="P38" s="566">
        <f>P34+P37</f>
        <v>43700</v>
      </c>
      <c r="Q38" s="567"/>
      <c r="R38" s="567"/>
      <c r="S38" s="567"/>
    </row>
    <row r="39" spans="2:19" ht="12.75">
      <c r="B39" s="5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19" ht="12.75">
      <c r="B40" s="490" t="s">
        <v>69</v>
      </c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</row>
    <row r="41" spans="2:19" ht="7.5" customHeight="1">
      <c r="B41" s="5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50.25" customHeight="1">
      <c r="B42" s="36" t="s">
        <v>25</v>
      </c>
      <c r="C42" s="501" t="s">
        <v>26</v>
      </c>
      <c r="D42" s="501"/>
      <c r="E42" s="501"/>
      <c r="F42" s="501"/>
      <c r="G42" s="501"/>
      <c r="H42" s="501" t="s">
        <v>28</v>
      </c>
      <c r="I42" s="501"/>
      <c r="J42" s="501" t="s">
        <v>29</v>
      </c>
      <c r="K42" s="501"/>
      <c r="L42" s="501" t="s">
        <v>32</v>
      </c>
      <c r="M42" s="501"/>
      <c r="N42" s="501"/>
      <c r="O42" s="501" t="s">
        <v>33</v>
      </c>
      <c r="P42" s="501"/>
      <c r="Q42" s="501" t="s">
        <v>34</v>
      </c>
      <c r="R42" s="501"/>
      <c r="S42" s="501"/>
    </row>
    <row r="43" spans="2:19" ht="12.75">
      <c r="B43" s="36">
        <v>1</v>
      </c>
      <c r="C43" s="501">
        <v>2</v>
      </c>
      <c r="D43" s="501"/>
      <c r="E43" s="501"/>
      <c r="F43" s="501"/>
      <c r="G43" s="501"/>
      <c r="H43" s="501">
        <v>3</v>
      </c>
      <c r="I43" s="501"/>
      <c r="J43" s="501">
        <v>4</v>
      </c>
      <c r="K43" s="501"/>
      <c r="L43" s="501">
        <v>5</v>
      </c>
      <c r="M43" s="501"/>
      <c r="N43" s="501"/>
      <c r="O43" s="501">
        <v>6</v>
      </c>
      <c r="P43" s="501"/>
      <c r="Q43" s="501">
        <v>7</v>
      </c>
      <c r="R43" s="501"/>
      <c r="S43" s="501"/>
    </row>
    <row r="44" spans="2:25" ht="15.75" customHeight="1">
      <c r="B44" s="39">
        <v>1</v>
      </c>
      <c r="C44" s="478" t="s">
        <v>121</v>
      </c>
      <c r="D44" s="479"/>
      <c r="E44" s="479"/>
      <c r="F44" s="479"/>
      <c r="G44" s="480"/>
      <c r="H44" s="678" t="s">
        <v>212</v>
      </c>
      <c r="I44" s="678"/>
      <c r="J44" s="674" t="s">
        <v>97</v>
      </c>
      <c r="K44" s="674"/>
      <c r="L44" s="690">
        <v>89.28</v>
      </c>
      <c r="M44" s="690"/>
      <c r="N44" s="690"/>
      <c r="O44" s="690">
        <f>Q44/L44</f>
        <v>7558.019713261649</v>
      </c>
      <c r="P44" s="690"/>
      <c r="Q44" s="579">
        <v>674780</v>
      </c>
      <c r="R44" s="579"/>
      <c r="S44" s="579"/>
      <c r="T44" s="79">
        <v>1.02</v>
      </c>
      <c r="W44" s="608"/>
      <c r="X44" s="608"/>
      <c r="Y44" s="608"/>
    </row>
    <row r="45" spans="2:25" ht="49.5" customHeight="1">
      <c r="B45" s="39">
        <v>2</v>
      </c>
      <c r="C45" s="478" t="s">
        <v>88</v>
      </c>
      <c r="D45" s="479"/>
      <c r="E45" s="479"/>
      <c r="F45" s="479"/>
      <c r="G45" s="480"/>
      <c r="H45" s="678" t="s">
        <v>176</v>
      </c>
      <c r="I45" s="678"/>
      <c r="J45" s="674" t="s">
        <v>35</v>
      </c>
      <c r="K45" s="674"/>
      <c r="L45" s="690">
        <v>38.12</v>
      </c>
      <c r="M45" s="690"/>
      <c r="N45" s="690"/>
      <c r="O45" s="690">
        <f>Q45/L45</f>
        <v>9160.283315844701</v>
      </c>
      <c r="P45" s="690"/>
      <c r="Q45" s="579">
        <v>349190</v>
      </c>
      <c r="R45" s="579"/>
      <c r="S45" s="579"/>
      <c r="T45" s="79">
        <v>1.063</v>
      </c>
      <c r="W45" s="608"/>
      <c r="X45" s="608"/>
      <c r="Y45" s="608"/>
    </row>
    <row r="46" spans="2:25" ht="18" customHeight="1">
      <c r="B46" s="39">
        <v>3</v>
      </c>
      <c r="C46" s="478" t="s">
        <v>291</v>
      </c>
      <c r="D46" s="479"/>
      <c r="E46" s="479"/>
      <c r="F46" s="479"/>
      <c r="G46" s="480"/>
      <c r="H46" s="671" t="s">
        <v>292</v>
      </c>
      <c r="I46" s="672"/>
      <c r="J46" s="674" t="s">
        <v>97</v>
      </c>
      <c r="K46" s="674"/>
      <c r="L46" s="697">
        <f>Q46/O46</f>
        <v>16</v>
      </c>
      <c r="M46" s="698"/>
      <c r="N46" s="699"/>
      <c r="O46" s="697">
        <v>100</v>
      </c>
      <c r="P46" s="699"/>
      <c r="Q46" s="556">
        <v>1600</v>
      </c>
      <c r="R46" s="557"/>
      <c r="S46" s="558"/>
      <c r="W46" s="372"/>
      <c r="X46" s="372"/>
      <c r="Y46" s="372"/>
    </row>
    <row r="47" spans="2:19" ht="12.75" customHeight="1">
      <c r="B47" s="52"/>
      <c r="C47" s="486" t="s">
        <v>57</v>
      </c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689"/>
      <c r="Q47" s="603">
        <f>SUM(Q44:S46)</f>
        <v>1025570</v>
      </c>
      <c r="R47" s="603"/>
      <c r="S47" s="603"/>
    </row>
    <row r="48" spans="2:19" ht="12.75">
      <c r="B48" s="5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12.75">
      <c r="B49" s="490" t="s">
        <v>74</v>
      </c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</row>
    <row r="50" spans="2:19" ht="9" customHeight="1">
      <c r="B50" s="5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24" customHeight="1">
      <c r="B51" s="36" t="s">
        <v>25</v>
      </c>
      <c r="C51" s="501" t="s">
        <v>26</v>
      </c>
      <c r="D51" s="501"/>
      <c r="E51" s="501"/>
      <c r="F51" s="501"/>
      <c r="G51" s="501"/>
      <c r="H51" s="501" t="s">
        <v>28</v>
      </c>
      <c r="I51" s="501"/>
      <c r="J51" s="501" t="s">
        <v>55</v>
      </c>
      <c r="K51" s="501"/>
      <c r="L51" s="501"/>
      <c r="M51" s="501" t="s">
        <v>54</v>
      </c>
      <c r="N51" s="501"/>
      <c r="O51" s="501"/>
      <c r="P51" s="501" t="s">
        <v>56</v>
      </c>
      <c r="Q51" s="501"/>
      <c r="R51" s="501"/>
      <c r="S51" s="501"/>
    </row>
    <row r="52" spans="2:19" ht="12.75">
      <c r="B52" s="36">
        <v>1</v>
      </c>
      <c r="C52" s="501">
        <v>2</v>
      </c>
      <c r="D52" s="501"/>
      <c r="E52" s="501"/>
      <c r="F52" s="501"/>
      <c r="G52" s="501"/>
      <c r="H52" s="501">
        <v>3</v>
      </c>
      <c r="I52" s="501"/>
      <c r="J52" s="501">
        <v>4</v>
      </c>
      <c r="K52" s="501"/>
      <c r="L52" s="501"/>
      <c r="M52" s="501">
        <v>5</v>
      </c>
      <c r="N52" s="501"/>
      <c r="O52" s="501"/>
      <c r="P52" s="491">
        <v>6</v>
      </c>
      <c r="Q52" s="492"/>
      <c r="R52" s="492"/>
      <c r="S52" s="493"/>
    </row>
    <row r="53" spans="2:21" ht="26.25" customHeight="1">
      <c r="B53" s="36">
        <v>1</v>
      </c>
      <c r="C53" s="470" t="s">
        <v>181</v>
      </c>
      <c r="D53" s="470"/>
      <c r="E53" s="470"/>
      <c r="F53" s="470"/>
      <c r="G53" s="470"/>
      <c r="H53" s="517" t="s">
        <v>272</v>
      </c>
      <c r="I53" s="517"/>
      <c r="J53" s="518">
        <f>P53/M53</f>
        <v>35500</v>
      </c>
      <c r="K53" s="518"/>
      <c r="L53" s="518"/>
      <c r="M53" s="516">
        <v>1</v>
      </c>
      <c r="N53" s="516"/>
      <c r="O53" s="516"/>
      <c r="P53" s="556">
        <v>35500</v>
      </c>
      <c r="Q53" s="557"/>
      <c r="R53" s="557"/>
      <c r="S53" s="558"/>
      <c r="U53" s="66"/>
    </row>
    <row r="54" spans="2:21" ht="27" customHeight="1">
      <c r="B54" s="36">
        <v>2</v>
      </c>
      <c r="C54" s="470" t="s">
        <v>182</v>
      </c>
      <c r="D54" s="470"/>
      <c r="E54" s="470"/>
      <c r="F54" s="470"/>
      <c r="G54" s="470"/>
      <c r="H54" s="517" t="s">
        <v>272</v>
      </c>
      <c r="I54" s="517"/>
      <c r="J54" s="518">
        <f>P54/M54</f>
        <v>16900</v>
      </c>
      <c r="K54" s="518"/>
      <c r="L54" s="518"/>
      <c r="M54" s="516">
        <v>1</v>
      </c>
      <c r="N54" s="516"/>
      <c r="O54" s="516"/>
      <c r="P54" s="556">
        <v>16900</v>
      </c>
      <c r="Q54" s="557"/>
      <c r="R54" s="557"/>
      <c r="S54" s="558"/>
      <c r="U54" s="66"/>
    </row>
    <row r="55" spans="2:21" ht="24" customHeight="1">
      <c r="B55" s="36">
        <v>3</v>
      </c>
      <c r="C55" s="693" t="s">
        <v>247</v>
      </c>
      <c r="D55" s="693"/>
      <c r="E55" s="693"/>
      <c r="F55" s="693"/>
      <c r="G55" s="693"/>
      <c r="H55" s="517" t="s">
        <v>272</v>
      </c>
      <c r="I55" s="517"/>
      <c r="J55" s="694">
        <f>P55/M55</f>
        <v>5700</v>
      </c>
      <c r="K55" s="694"/>
      <c r="L55" s="694"/>
      <c r="M55" s="692">
        <v>1</v>
      </c>
      <c r="N55" s="692"/>
      <c r="O55" s="692"/>
      <c r="P55" s="556">
        <v>5700</v>
      </c>
      <c r="Q55" s="557"/>
      <c r="R55" s="557"/>
      <c r="S55" s="558"/>
      <c r="U55" s="66"/>
    </row>
    <row r="56" spans="2:21" ht="24" customHeight="1">
      <c r="B56" s="36">
        <v>4</v>
      </c>
      <c r="C56" s="693" t="s">
        <v>293</v>
      </c>
      <c r="D56" s="693"/>
      <c r="E56" s="693"/>
      <c r="F56" s="693"/>
      <c r="G56" s="693"/>
      <c r="H56" s="517" t="s">
        <v>272</v>
      </c>
      <c r="I56" s="517"/>
      <c r="J56" s="694">
        <f>P56/M56</f>
        <v>17400</v>
      </c>
      <c r="K56" s="694"/>
      <c r="L56" s="694"/>
      <c r="M56" s="692">
        <v>1</v>
      </c>
      <c r="N56" s="692"/>
      <c r="O56" s="692"/>
      <c r="P56" s="556">
        <v>17400</v>
      </c>
      <c r="Q56" s="557"/>
      <c r="R56" s="557"/>
      <c r="S56" s="558"/>
      <c r="U56" s="66"/>
    </row>
    <row r="57" spans="2:19" ht="14.25" customHeight="1">
      <c r="B57" s="36"/>
      <c r="C57" s="660" t="s">
        <v>57</v>
      </c>
      <c r="D57" s="660"/>
      <c r="E57" s="660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73">
        <f>SUM(P53:S56)</f>
        <v>75500</v>
      </c>
      <c r="Q57" s="673"/>
      <c r="R57" s="673"/>
      <c r="S57" s="673"/>
    </row>
    <row r="58" spans="2:20" ht="10.5" customHeight="1">
      <c r="B58" s="44"/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43"/>
      <c r="N58" s="43"/>
      <c r="O58" s="44"/>
      <c r="P58" s="157"/>
      <c r="Q58" s="157"/>
      <c r="R58" s="157"/>
      <c r="S58" s="157"/>
      <c r="T58" s="80"/>
    </row>
    <row r="59" spans="2:19" ht="14.25" customHeight="1">
      <c r="B59" s="490" t="s">
        <v>71</v>
      </c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</row>
    <row r="60" spans="2:20" s="10" customFormat="1" ht="12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5"/>
    </row>
    <row r="61" spans="2:19" ht="34.5" customHeight="1">
      <c r="B61" s="36" t="s">
        <v>25</v>
      </c>
      <c r="C61" s="501" t="s">
        <v>26</v>
      </c>
      <c r="D61" s="501"/>
      <c r="E61" s="501"/>
      <c r="F61" s="501"/>
      <c r="G61" s="501"/>
      <c r="H61" s="501" t="s">
        <v>28</v>
      </c>
      <c r="I61" s="501"/>
      <c r="J61" s="501" t="s">
        <v>55</v>
      </c>
      <c r="K61" s="501"/>
      <c r="L61" s="501"/>
      <c r="M61" s="501" t="s">
        <v>54</v>
      </c>
      <c r="N61" s="501"/>
      <c r="O61" s="501"/>
      <c r="P61" s="501" t="s">
        <v>56</v>
      </c>
      <c r="Q61" s="501"/>
      <c r="R61" s="501"/>
      <c r="S61" s="501"/>
    </row>
    <row r="62" spans="2:19" ht="13.5" customHeight="1">
      <c r="B62" s="36">
        <v>1</v>
      </c>
      <c r="C62" s="501">
        <v>2</v>
      </c>
      <c r="D62" s="501"/>
      <c r="E62" s="501"/>
      <c r="F62" s="501"/>
      <c r="G62" s="501"/>
      <c r="H62" s="501">
        <v>3</v>
      </c>
      <c r="I62" s="501"/>
      <c r="J62" s="494" t="s">
        <v>89</v>
      </c>
      <c r="K62" s="494"/>
      <c r="L62" s="494"/>
      <c r="M62" s="494" t="s">
        <v>90</v>
      </c>
      <c r="N62" s="494"/>
      <c r="O62" s="494"/>
      <c r="P62" s="491">
        <v>6</v>
      </c>
      <c r="Q62" s="492"/>
      <c r="R62" s="492"/>
      <c r="S62" s="493"/>
    </row>
    <row r="63" spans="2:21" ht="48" customHeight="1">
      <c r="B63" s="36">
        <v>1</v>
      </c>
      <c r="C63" s="668" t="s">
        <v>91</v>
      </c>
      <c r="D63" s="669"/>
      <c r="E63" s="669"/>
      <c r="F63" s="669"/>
      <c r="G63" s="670"/>
      <c r="H63" s="674">
        <v>39</v>
      </c>
      <c r="I63" s="674"/>
      <c r="J63" s="692">
        <f>P63/M63</f>
        <v>2650</v>
      </c>
      <c r="K63" s="692"/>
      <c r="L63" s="692"/>
      <c r="M63" s="678" t="s">
        <v>192</v>
      </c>
      <c r="N63" s="678"/>
      <c r="O63" s="678"/>
      <c r="P63" s="628">
        <v>2650</v>
      </c>
      <c r="Q63" s="629"/>
      <c r="R63" s="629"/>
      <c r="S63" s="630"/>
      <c r="U63" s="66"/>
    </row>
    <row r="64" spans="2:21" ht="26.25" customHeight="1">
      <c r="B64" s="36">
        <f>1+B63</f>
        <v>2</v>
      </c>
      <c r="C64" s="478" t="s">
        <v>92</v>
      </c>
      <c r="D64" s="479"/>
      <c r="E64" s="479"/>
      <c r="F64" s="479"/>
      <c r="G64" s="480"/>
      <c r="H64" s="674">
        <v>39</v>
      </c>
      <c r="I64" s="674"/>
      <c r="J64" s="692">
        <f>P64/M64</f>
        <v>3300</v>
      </c>
      <c r="K64" s="692"/>
      <c r="L64" s="692"/>
      <c r="M64" s="678" t="s">
        <v>294</v>
      </c>
      <c r="N64" s="678"/>
      <c r="O64" s="678"/>
      <c r="P64" s="628">
        <v>39600</v>
      </c>
      <c r="Q64" s="629"/>
      <c r="R64" s="629"/>
      <c r="S64" s="630"/>
      <c r="U64" s="66"/>
    </row>
    <row r="65" spans="2:21" ht="12.75">
      <c r="B65" s="36">
        <f>1+B64</f>
        <v>3</v>
      </c>
      <c r="C65" s="478" t="s">
        <v>250</v>
      </c>
      <c r="D65" s="479"/>
      <c r="E65" s="479"/>
      <c r="F65" s="479"/>
      <c r="G65" s="480"/>
      <c r="H65" s="674">
        <v>39</v>
      </c>
      <c r="I65" s="674"/>
      <c r="J65" s="692">
        <f>P65/M65</f>
        <v>2500</v>
      </c>
      <c r="K65" s="692"/>
      <c r="L65" s="692"/>
      <c r="M65" s="678" t="s">
        <v>192</v>
      </c>
      <c r="N65" s="678"/>
      <c r="O65" s="678"/>
      <c r="P65" s="628">
        <v>2500</v>
      </c>
      <c r="Q65" s="629"/>
      <c r="R65" s="629"/>
      <c r="S65" s="630"/>
      <c r="U65" s="66"/>
    </row>
    <row r="66" spans="2:21" ht="39" customHeight="1">
      <c r="B66" s="36">
        <f>1+B65</f>
        <v>4</v>
      </c>
      <c r="C66" s="478" t="s">
        <v>295</v>
      </c>
      <c r="D66" s="479"/>
      <c r="E66" s="479"/>
      <c r="F66" s="479"/>
      <c r="G66" s="480"/>
      <c r="H66" s="674">
        <v>39</v>
      </c>
      <c r="I66" s="674"/>
      <c r="J66" s="692">
        <f>P66/M66</f>
        <v>1650</v>
      </c>
      <c r="K66" s="692"/>
      <c r="L66" s="692"/>
      <c r="M66" s="678" t="s">
        <v>192</v>
      </c>
      <c r="N66" s="678"/>
      <c r="O66" s="678"/>
      <c r="P66" s="628">
        <v>1650</v>
      </c>
      <c r="Q66" s="629"/>
      <c r="R66" s="629"/>
      <c r="S66" s="630"/>
      <c r="U66" s="66"/>
    </row>
    <row r="67" spans="2:21" ht="16.5" customHeight="1">
      <c r="B67" s="36">
        <f>1+B66</f>
        <v>5</v>
      </c>
      <c r="C67" s="478" t="s">
        <v>296</v>
      </c>
      <c r="D67" s="479"/>
      <c r="E67" s="479"/>
      <c r="F67" s="479"/>
      <c r="G67" s="480"/>
      <c r="H67" s="674">
        <v>39</v>
      </c>
      <c r="I67" s="674"/>
      <c r="J67" s="692">
        <f>P67/M67</f>
        <v>425</v>
      </c>
      <c r="K67" s="692"/>
      <c r="L67" s="692"/>
      <c r="M67" s="678" t="s">
        <v>294</v>
      </c>
      <c r="N67" s="678"/>
      <c r="O67" s="678"/>
      <c r="P67" s="628">
        <v>5100</v>
      </c>
      <c r="Q67" s="629"/>
      <c r="R67" s="629"/>
      <c r="S67" s="630"/>
      <c r="U67" s="66"/>
    </row>
    <row r="68" spans="2:19" ht="12.75">
      <c r="B68" s="36"/>
      <c r="C68" s="667" t="s">
        <v>57</v>
      </c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566">
        <f>SUM(P63:S67)</f>
        <v>51500</v>
      </c>
      <c r="Q68" s="567"/>
      <c r="R68" s="567"/>
      <c r="S68" s="568"/>
    </row>
    <row r="69" spans="2:19" ht="12.75">
      <c r="B69" s="5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13.5" customHeight="1">
      <c r="B70" s="490" t="s">
        <v>70</v>
      </c>
      <c r="C70" s="490"/>
      <c r="D70" s="490"/>
      <c r="E70" s="490"/>
      <c r="F70" s="490"/>
      <c r="G70" s="490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</row>
    <row r="71" spans="2:19" ht="11.25" customHeight="1">
      <c r="B71" s="5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 t="s">
        <v>30</v>
      </c>
      <c r="R71" s="23"/>
      <c r="S71" s="23"/>
    </row>
    <row r="72" spans="2:19" ht="25.5" customHeight="1">
      <c r="B72" s="36" t="s">
        <v>25</v>
      </c>
      <c r="C72" s="501" t="s">
        <v>26</v>
      </c>
      <c r="D72" s="501"/>
      <c r="E72" s="501"/>
      <c r="F72" s="501"/>
      <c r="G72" s="501"/>
      <c r="H72" s="501"/>
      <c r="I72" s="501"/>
      <c r="J72" s="501" t="s">
        <v>28</v>
      </c>
      <c r="K72" s="501"/>
      <c r="L72" s="491" t="s">
        <v>122</v>
      </c>
      <c r="M72" s="492"/>
      <c r="N72" s="492"/>
      <c r="O72" s="492"/>
      <c r="P72" s="492"/>
      <c r="Q72" s="492"/>
      <c r="R72" s="492"/>
      <c r="S72" s="493"/>
    </row>
    <row r="73" spans="2:19" ht="12.75">
      <c r="B73" s="36">
        <v>1</v>
      </c>
      <c r="C73" s="501">
        <v>2</v>
      </c>
      <c r="D73" s="501"/>
      <c r="E73" s="501"/>
      <c r="F73" s="501"/>
      <c r="G73" s="501"/>
      <c r="H73" s="501"/>
      <c r="I73" s="501"/>
      <c r="J73" s="501">
        <v>3</v>
      </c>
      <c r="K73" s="501"/>
      <c r="L73" s="491">
        <v>4</v>
      </c>
      <c r="M73" s="492"/>
      <c r="N73" s="492"/>
      <c r="O73" s="492"/>
      <c r="P73" s="492"/>
      <c r="Q73" s="492"/>
      <c r="R73" s="492"/>
      <c r="S73" s="493"/>
    </row>
    <row r="74" spans="2:19" ht="12.75">
      <c r="B74" s="36">
        <v>1</v>
      </c>
      <c r="C74" s="478" t="s">
        <v>38</v>
      </c>
      <c r="D74" s="479"/>
      <c r="E74" s="479"/>
      <c r="F74" s="479"/>
      <c r="G74" s="479"/>
      <c r="H74" s="479"/>
      <c r="I74" s="480"/>
      <c r="J74" s="494" t="s">
        <v>277</v>
      </c>
      <c r="K74" s="494"/>
      <c r="L74" s="495">
        <v>135509</v>
      </c>
      <c r="M74" s="496"/>
      <c r="N74" s="496"/>
      <c r="O74" s="496"/>
      <c r="P74" s="496"/>
      <c r="Q74" s="496"/>
      <c r="R74" s="496"/>
      <c r="S74" s="497"/>
    </row>
    <row r="75" spans="2:19" ht="12.75">
      <c r="B75" s="36">
        <v>2</v>
      </c>
      <c r="C75" s="478" t="s">
        <v>93</v>
      </c>
      <c r="D75" s="479"/>
      <c r="E75" s="479"/>
      <c r="F75" s="479"/>
      <c r="G75" s="479"/>
      <c r="H75" s="479"/>
      <c r="I75" s="480"/>
      <c r="J75" s="494" t="s">
        <v>277</v>
      </c>
      <c r="K75" s="494"/>
      <c r="L75" s="495">
        <v>770</v>
      </c>
      <c r="M75" s="496"/>
      <c r="N75" s="496"/>
      <c r="O75" s="496"/>
      <c r="P75" s="496"/>
      <c r="Q75" s="496"/>
      <c r="R75" s="496"/>
      <c r="S75" s="497"/>
    </row>
    <row r="76" spans="2:19" ht="12.75" customHeight="1">
      <c r="B76" s="36"/>
      <c r="C76" s="486" t="s">
        <v>57</v>
      </c>
      <c r="D76" s="487"/>
      <c r="E76" s="487"/>
      <c r="F76" s="487"/>
      <c r="G76" s="487"/>
      <c r="H76" s="487"/>
      <c r="I76" s="487"/>
      <c r="J76" s="487"/>
      <c r="K76" s="487"/>
      <c r="L76" s="498">
        <f>L74+L75</f>
        <v>136279</v>
      </c>
      <c r="M76" s="498"/>
      <c r="N76" s="498"/>
      <c r="O76" s="498"/>
      <c r="P76" s="498"/>
      <c r="Q76" s="498"/>
      <c r="R76" s="498"/>
      <c r="S76" s="499"/>
    </row>
    <row r="77" spans="2:19" ht="10.5" customHeight="1">
      <c r="B77" s="5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2:19" ht="12" customHeight="1">
      <c r="B78" s="5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 t="s">
        <v>36</v>
      </c>
      <c r="R78" s="23"/>
      <c r="S78" s="23"/>
    </row>
    <row r="79" spans="2:21" ht="25.5">
      <c r="B79" s="36" t="s">
        <v>25</v>
      </c>
      <c r="C79" s="501" t="s">
        <v>26</v>
      </c>
      <c r="D79" s="501"/>
      <c r="E79" s="501"/>
      <c r="F79" s="501"/>
      <c r="G79" s="501"/>
      <c r="H79" s="501"/>
      <c r="I79" s="501"/>
      <c r="J79" s="501"/>
      <c r="K79" s="501" t="s">
        <v>28</v>
      </c>
      <c r="L79" s="501"/>
      <c r="M79" s="501"/>
      <c r="N79" s="501" t="s">
        <v>27</v>
      </c>
      <c r="O79" s="501"/>
      <c r="P79" s="501"/>
      <c r="Q79" s="501"/>
      <c r="R79" s="501"/>
      <c r="S79" s="501"/>
      <c r="U79" s="67"/>
    </row>
    <row r="80" spans="2:19" ht="12.75" customHeight="1">
      <c r="B80" s="36">
        <v>1</v>
      </c>
      <c r="C80" s="501">
        <v>2</v>
      </c>
      <c r="D80" s="501"/>
      <c r="E80" s="501"/>
      <c r="F80" s="501"/>
      <c r="G80" s="501"/>
      <c r="H80" s="501"/>
      <c r="I80" s="501"/>
      <c r="J80" s="501"/>
      <c r="K80" s="501">
        <v>3</v>
      </c>
      <c r="L80" s="501"/>
      <c r="M80" s="501"/>
      <c r="N80" s="501">
        <v>4</v>
      </c>
      <c r="O80" s="501"/>
      <c r="P80" s="501"/>
      <c r="Q80" s="501"/>
      <c r="R80" s="501"/>
      <c r="S80" s="501"/>
    </row>
    <row r="81" spans="2:19" ht="24" customHeight="1">
      <c r="B81" s="53">
        <v>1</v>
      </c>
      <c r="C81" s="575" t="s">
        <v>218</v>
      </c>
      <c r="D81" s="576"/>
      <c r="E81" s="576"/>
      <c r="F81" s="576"/>
      <c r="G81" s="576"/>
      <c r="H81" s="576"/>
      <c r="I81" s="576"/>
      <c r="J81" s="577"/>
      <c r="K81" s="658" t="s">
        <v>278</v>
      </c>
      <c r="L81" s="658"/>
      <c r="M81" s="658"/>
      <c r="N81" s="650">
        <v>3300</v>
      </c>
      <c r="O81" s="650"/>
      <c r="P81" s="650"/>
      <c r="Q81" s="650"/>
      <c r="R81" s="650"/>
      <c r="S81" s="650"/>
    </row>
    <row r="82" spans="2:19" ht="12.75" customHeight="1">
      <c r="B82" s="36">
        <v>2</v>
      </c>
      <c r="C82" s="478" t="s">
        <v>123</v>
      </c>
      <c r="D82" s="479"/>
      <c r="E82" s="479"/>
      <c r="F82" s="479"/>
      <c r="G82" s="479"/>
      <c r="H82" s="479"/>
      <c r="I82" s="479"/>
      <c r="J82" s="480"/>
      <c r="K82" s="481" t="s">
        <v>279</v>
      </c>
      <c r="L82" s="657"/>
      <c r="M82" s="482"/>
      <c r="N82" s="654">
        <v>3000</v>
      </c>
      <c r="O82" s="655"/>
      <c r="P82" s="655"/>
      <c r="Q82" s="655"/>
      <c r="R82" s="655"/>
      <c r="S82" s="656"/>
    </row>
    <row r="83" spans="2:19" ht="12.75" customHeight="1">
      <c r="B83" s="36"/>
      <c r="C83" s="660" t="s">
        <v>57</v>
      </c>
      <c r="D83" s="660"/>
      <c r="E83" s="660"/>
      <c r="F83" s="660"/>
      <c r="G83" s="660"/>
      <c r="H83" s="660"/>
      <c r="I83" s="660"/>
      <c r="J83" s="660"/>
      <c r="K83" s="494"/>
      <c r="L83" s="494"/>
      <c r="M83" s="494"/>
      <c r="N83" s="593">
        <f>N81+N82</f>
        <v>6300</v>
      </c>
      <c r="O83" s="593"/>
      <c r="P83" s="593"/>
      <c r="Q83" s="593"/>
      <c r="R83" s="593"/>
      <c r="S83" s="593"/>
    </row>
    <row r="84" spans="2:19" ht="11.25" customHeight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5"/>
      <c r="Q84" s="41"/>
      <c r="R84" s="23"/>
      <c r="S84" s="23"/>
    </row>
    <row r="85" spans="2:19" ht="15.75" customHeight="1" hidden="1" outlineLevel="1">
      <c r="B85" s="490" t="s">
        <v>251</v>
      </c>
      <c r="C85" s="490"/>
      <c r="D85" s="490"/>
      <c r="E85" s="490"/>
      <c r="F85" s="490"/>
      <c r="G85" s="490"/>
      <c r="H85" s="490"/>
      <c r="I85" s="490"/>
      <c r="J85" s="490"/>
      <c r="K85" s="490"/>
      <c r="L85" s="490"/>
      <c r="M85" s="490"/>
      <c r="N85" s="490"/>
      <c r="O85" s="490"/>
      <c r="P85" s="490"/>
      <c r="Q85" s="490"/>
      <c r="R85" s="490"/>
      <c r="S85" s="490"/>
    </row>
    <row r="86" spans="2:19" ht="15.75" customHeight="1" hidden="1" outlineLevel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3" t="s">
        <v>30</v>
      </c>
      <c r="S86" s="11"/>
    </row>
    <row r="87" spans="2:19" ht="30.75" customHeight="1" hidden="1" outlineLevel="1">
      <c r="B87" s="36" t="s">
        <v>25</v>
      </c>
      <c r="C87" s="501" t="s">
        <v>26</v>
      </c>
      <c r="D87" s="501"/>
      <c r="E87" s="501"/>
      <c r="F87" s="501"/>
      <c r="G87" s="501"/>
      <c r="H87" s="501"/>
      <c r="I87" s="501" t="s">
        <v>28</v>
      </c>
      <c r="J87" s="501"/>
      <c r="K87" s="501" t="s">
        <v>193</v>
      </c>
      <c r="L87" s="501"/>
      <c r="M87" s="501"/>
      <c r="N87" s="501" t="s">
        <v>194</v>
      </c>
      <c r="O87" s="501"/>
      <c r="P87" s="501"/>
      <c r="Q87" s="491" t="s">
        <v>37</v>
      </c>
      <c r="R87" s="492"/>
      <c r="S87" s="493"/>
    </row>
    <row r="88" spans="2:19" ht="12.75" hidden="1" outlineLevel="1">
      <c r="B88" s="36">
        <v>1</v>
      </c>
      <c r="C88" s="501">
        <v>2</v>
      </c>
      <c r="D88" s="501"/>
      <c r="E88" s="501"/>
      <c r="F88" s="501"/>
      <c r="G88" s="501"/>
      <c r="H88" s="501"/>
      <c r="I88" s="501">
        <v>3</v>
      </c>
      <c r="J88" s="501"/>
      <c r="K88" s="501">
        <v>4</v>
      </c>
      <c r="L88" s="501"/>
      <c r="M88" s="501"/>
      <c r="N88" s="501">
        <v>5</v>
      </c>
      <c r="O88" s="501"/>
      <c r="P88" s="501"/>
      <c r="Q88" s="491">
        <v>6</v>
      </c>
      <c r="R88" s="492"/>
      <c r="S88" s="493"/>
    </row>
    <row r="89" spans="2:19" ht="12.75" customHeight="1" hidden="1" outlineLevel="1">
      <c r="B89" s="53">
        <v>1</v>
      </c>
      <c r="C89" s="575" t="s">
        <v>252</v>
      </c>
      <c r="D89" s="576"/>
      <c r="E89" s="576"/>
      <c r="F89" s="576"/>
      <c r="G89" s="576"/>
      <c r="H89" s="577"/>
      <c r="I89" s="659">
        <v>51</v>
      </c>
      <c r="J89" s="653"/>
      <c r="K89" s="658" t="s">
        <v>192</v>
      </c>
      <c r="L89" s="658"/>
      <c r="M89" s="658"/>
      <c r="N89" s="647">
        <f>Q89/K89</f>
        <v>0</v>
      </c>
      <c r="O89" s="647"/>
      <c r="P89" s="647"/>
      <c r="Q89" s="632"/>
      <c r="R89" s="632"/>
      <c r="S89" s="633"/>
    </row>
    <row r="90" spans="2:19" ht="12.75" hidden="1" outlineLevel="1">
      <c r="B90" s="39"/>
      <c r="C90" s="644" t="s">
        <v>57</v>
      </c>
      <c r="D90" s="645"/>
      <c r="E90" s="645"/>
      <c r="F90" s="645"/>
      <c r="G90" s="645"/>
      <c r="H90" s="645"/>
      <c r="I90" s="645"/>
      <c r="J90" s="645"/>
      <c r="K90" s="645"/>
      <c r="L90" s="645"/>
      <c r="M90" s="645"/>
      <c r="N90" s="645"/>
      <c r="O90" s="645"/>
      <c r="P90" s="646"/>
      <c r="Q90" s="566">
        <f>SUM(Q89:S89)</f>
        <v>0</v>
      </c>
      <c r="R90" s="567"/>
      <c r="S90" s="568"/>
    </row>
    <row r="91" spans="2:19" ht="9.75" customHeight="1" collapsed="1">
      <c r="B91" s="51"/>
      <c r="C91" s="46"/>
      <c r="D91" s="46"/>
      <c r="E91" s="46"/>
      <c r="F91" s="46"/>
      <c r="G91" s="46"/>
      <c r="H91" s="46"/>
      <c r="I91" s="46"/>
      <c r="J91" s="46"/>
      <c r="K91" s="46"/>
      <c r="L91" s="23"/>
      <c r="M91" s="23"/>
      <c r="N91" s="23"/>
      <c r="O91" s="23"/>
      <c r="P91" s="23"/>
      <c r="Q91" s="23"/>
      <c r="R91" s="23"/>
      <c r="S91" s="23"/>
    </row>
    <row r="92" spans="2:19" ht="15.75" customHeight="1">
      <c r="B92" s="490" t="s">
        <v>72</v>
      </c>
      <c r="C92" s="490"/>
      <c r="D92" s="490"/>
      <c r="E92" s="490"/>
      <c r="F92" s="490"/>
      <c r="G92" s="490"/>
      <c r="H92" s="490"/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</row>
    <row r="93" spans="2:19" ht="15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3" t="s">
        <v>30</v>
      </c>
      <c r="S93" s="11"/>
    </row>
    <row r="94" spans="2:19" ht="30.75" customHeight="1">
      <c r="B94" s="36" t="s">
        <v>25</v>
      </c>
      <c r="C94" s="501" t="s">
        <v>26</v>
      </c>
      <c r="D94" s="501"/>
      <c r="E94" s="501"/>
      <c r="F94" s="501"/>
      <c r="G94" s="501"/>
      <c r="H94" s="501"/>
      <c r="I94" s="501" t="s">
        <v>28</v>
      </c>
      <c r="J94" s="501"/>
      <c r="K94" s="501" t="s">
        <v>193</v>
      </c>
      <c r="L94" s="501"/>
      <c r="M94" s="501"/>
      <c r="N94" s="501" t="s">
        <v>194</v>
      </c>
      <c r="O94" s="501"/>
      <c r="P94" s="501"/>
      <c r="Q94" s="491" t="s">
        <v>37</v>
      </c>
      <c r="R94" s="492"/>
      <c r="S94" s="493"/>
    </row>
    <row r="95" spans="2:25" ht="12.75">
      <c r="B95" s="36">
        <v>1</v>
      </c>
      <c r="C95" s="501">
        <v>2</v>
      </c>
      <c r="D95" s="501"/>
      <c r="E95" s="501"/>
      <c r="F95" s="501"/>
      <c r="G95" s="501"/>
      <c r="H95" s="501"/>
      <c r="I95" s="501">
        <v>3</v>
      </c>
      <c r="J95" s="501"/>
      <c r="K95" s="501">
        <v>4</v>
      </c>
      <c r="L95" s="501"/>
      <c r="M95" s="501"/>
      <c r="N95" s="501">
        <v>5</v>
      </c>
      <c r="O95" s="501"/>
      <c r="P95" s="501"/>
      <c r="Q95" s="491">
        <v>6</v>
      </c>
      <c r="R95" s="492"/>
      <c r="S95" s="493"/>
      <c r="Y95" s="375"/>
    </row>
    <row r="96" spans="2:21" ht="12.75">
      <c r="B96" s="53">
        <v>1</v>
      </c>
      <c r="C96" s="664" t="s">
        <v>297</v>
      </c>
      <c r="D96" s="665"/>
      <c r="E96" s="665"/>
      <c r="F96" s="665"/>
      <c r="G96" s="665"/>
      <c r="H96" s="666"/>
      <c r="I96" s="659">
        <v>42</v>
      </c>
      <c r="J96" s="653"/>
      <c r="K96" s="649">
        <f>Q96/N96</f>
        <v>64.75</v>
      </c>
      <c r="L96" s="649"/>
      <c r="M96" s="649"/>
      <c r="N96" s="648">
        <v>100</v>
      </c>
      <c r="O96" s="647"/>
      <c r="P96" s="647"/>
      <c r="Q96" s="662">
        <f>ROUND(((6673.63+5697)*104.7%),-1)/2</f>
        <v>6475</v>
      </c>
      <c r="R96" s="662"/>
      <c r="S96" s="663"/>
      <c r="T96" s="373">
        <v>1.047</v>
      </c>
      <c r="U96" s="66"/>
    </row>
    <row r="97" spans="2:21" ht="12.75">
      <c r="B97" s="53">
        <f>B96+1</f>
        <v>2</v>
      </c>
      <c r="C97" s="664" t="s">
        <v>298</v>
      </c>
      <c r="D97" s="665"/>
      <c r="E97" s="665"/>
      <c r="F97" s="665"/>
      <c r="G97" s="665"/>
      <c r="H97" s="666"/>
      <c r="I97" s="659">
        <v>42</v>
      </c>
      <c r="J97" s="653"/>
      <c r="K97" s="649">
        <f aca="true" t="shared" si="0" ref="K97:K103">Q97/N97</f>
        <v>36.36363636363637</v>
      </c>
      <c r="L97" s="649"/>
      <c r="M97" s="649"/>
      <c r="N97" s="648">
        <v>66</v>
      </c>
      <c r="O97" s="647"/>
      <c r="P97" s="647"/>
      <c r="Q97" s="661">
        <f>ROUND(((2723.22+1859.76)*104.7%),-1)/2</f>
        <v>2400</v>
      </c>
      <c r="R97" s="662"/>
      <c r="S97" s="663"/>
      <c r="T97" s="373"/>
      <c r="U97" s="66"/>
    </row>
    <row r="98" spans="2:21" ht="12.75">
      <c r="B98" s="53">
        <f aca="true" t="shared" si="1" ref="B98:B104">B97+1</f>
        <v>3</v>
      </c>
      <c r="C98" s="575" t="s">
        <v>299</v>
      </c>
      <c r="D98" s="576"/>
      <c r="E98" s="576"/>
      <c r="F98" s="576"/>
      <c r="G98" s="576"/>
      <c r="H98" s="577"/>
      <c r="I98" s="659">
        <v>42</v>
      </c>
      <c r="J98" s="653"/>
      <c r="K98" s="649">
        <f t="shared" si="0"/>
        <v>45.94444444444444</v>
      </c>
      <c r="L98" s="649"/>
      <c r="M98" s="649"/>
      <c r="N98" s="648">
        <v>180</v>
      </c>
      <c r="O98" s="647"/>
      <c r="P98" s="647"/>
      <c r="Q98" s="662">
        <f>ROUND(((13494.86+2304)*104.7%),-1)/2</f>
        <v>8270</v>
      </c>
      <c r="R98" s="662"/>
      <c r="S98" s="663"/>
      <c r="T98" s="373"/>
      <c r="U98" s="66"/>
    </row>
    <row r="99" spans="2:21" ht="12.75">
      <c r="B99" s="53">
        <f t="shared" si="1"/>
        <v>4</v>
      </c>
      <c r="C99" s="575" t="s">
        <v>300</v>
      </c>
      <c r="D99" s="576"/>
      <c r="E99" s="576"/>
      <c r="F99" s="576"/>
      <c r="G99" s="576"/>
      <c r="H99" s="577"/>
      <c r="I99" s="659">
        <v>42</v>
      </c>
      <c r="J99" s="653"/>
      <c r="K99" s="649">
        <f t="shared" si="0"/>
        <v>8.75</v>
      </c>
      <c r="L99" s="649"/>
      <c r="M99" s="649"/>
      <c r="N99" s="648">
        <v>60</v>
      </c>
      <c r="O99" s="647"/>
      <c r="P99" s="647"/>
      <c r="Q99" s="662">
        <f>ROUND((1008*104.4%),-1)/2</f>
        <v>525</v>
      </c>
      <c r="R99" s="662"/>
      <c r="S99" s="663"/>
      <c r="T99" s="373"/>
      <c r="U99" s="66"/>
    </row>
    <row r="100" spans="2:21" ht="12.75">
      <c r="B100" s="53">
        <f t="shared" si="1"/>
        <v>5</v>
      </c>
      <c r="C100" s="575" t="s">
        <v>301</v>
      </c>
      <c r="D100" s="576"/>
      <c r="E100" s="576"/>
      <c r="F100" s="576"/>
      <c r="G100" s="576"/>
      <c r="H100" s="577"/>
      <c r="I100" s="659">
        <v>42</v>
      </c>
      <c r="J100" s="653"/>
      <c r="K100" s="649">
        <f t="shared" si="0"/>
        <v>18.84</v>
      </c>
      <c r="L100" s="649"/>
      <c r="M100" s="649"/>
      <c r="N100" s="648">
        <v>125</v>
      </c>
      <c r="O100" s="647"/>
      <c r="P100" s="647"/>
      <c r="Q100" s="662">
        <f>ROUND((4500*104.7%),-1)/2</f>
        <v>2355</v>
      </c>
      <c r="R100" s="662"/>
      <c r="S100" s="663"/>
      <c r="T100" s="373"/>
      <c r="U100" s="66"/>
    </row>
    <row r="101" spans="2:21" ht="12.75">
      <c r="B101" s="53">
        <f t="shared" si="1"/>
        <v>6</v>
      </c>
      <c r="C101" s="664" t="s">
        <v>302</v>
      </c>
      <c r="D101" s="665"/>
      <c r="E101" s="665"/>
      <c r="F101" s="665"/>
      <c r="G101" s="665"/>
      <c r="H101" s="666"/>
      <c r="I101" s="659">
        <v>42</v>
      </c>
      <c r="J101" s="653"/>
      <c r="K101" s="649">
        <f t="shared" si="0"/>
        <v>15.8</v>
      </c>
      <c r="L101" s="649"/>
      <c r="M101" s="649"/>
      <c r="N101" s="648">
        <v>50</v>
      </c>
      <c r="O101" s="647"/>
      <c r="P101" s="647"/>
      <c r="Q101" s="662">
        <f>ROUND((1512*104.7%),-1)/2</f>
        <v>790</v>
      </c>
      <c r="R101" s="662"/>
      <c r="S101" s="663"/>
      <c r="T101" s="373"/>
      <c r="U101" s="66"/>
    </row>
    <row r="102" spans="2:21" ht="12.75">
      <c r="B102" s="53">
        <f t="shared" si="1"/>
        <v>7</v>
      </c>
      <c r="C102" s="664" t="s">
        <v>303</v>
      </c>
      <c r="D102" s="665"/>
      <c r="E102" s="665"/>
      <c r="F102" s="665"/>
      <c r="G102" s="665"/>
      <c r="H102" s="666"/>
      <c r="I102" s="659">
        <v>42</v>
      </c>
      <c r="J102" s="653"/>
      <c r="K102" s="649">
        <f t="shared" si="0"/>
        <v>40.1</v>
      </c>
      <c r="L102" s="649"/>
      <c r="M102" s="649"/>
      <c r="N102" s="648">
        <v>150</v>
      </c>
      <c r="O102" s="647"/>
      <c r="P102" s="647"/>
      <c r="Q102" s="662">
        <f>ROUND((5740.92*104.7%),-1)+10/2</f>
        <v>6015</v>
      </c>
      <c r="R102" s="662"/>
      <c r="S102" s="663"/>
      <c r="T102" s="373"/>
      <c r="U102" s="66"/>
    </row>
    <row r="103" spans="2:21" ht="12.75">
      <c r="B103" s="53">
        <f t="shared" si="1"/>
        <v>8</v>
      </c>
      <c r="C103" s="575" t="s">
        <v>304</v>
      </c>
      <c r="D103" s="576"/>
      <c r="E103" s="576"/>
      <c r="F103" s="576"/>
      <c r="G103" s="576"/>
      <c r="H103" s="577"/>
      <c r="I103" s="659">
        <v>42</v>
      </c>
      <c r="J103" s="653"/>
      <c r="K103" s="649">
        <f t="shared" si="0"/>
        <v>81.11111111111111</v>
      </c>
      <c r="L103" s="649"/>
      <c r="M103" s="649"/>
      <c r="N103" s="648">
        <v>54</v>
      </c>
      <c r="O103" s="647"/>
      <c r="P103" s="647"/>
      <c r="Q103" s="662">
        <f>ROUND((4577.76*104.7%),-1)-410</f>
        <v>4380</v>
      </c>
      <c r="R103" s="662"/>
      <c r="S103" s="663"/>
      <c r="T103" s="373"/>
      <c r="U103" s="66"/>
    </row>
    <row r="104" spans="2:19" ht="12.75" customHeight="1">
      <c r="B104" s="53">
        <f t="shared" si="1"/>
        <v>9</v>
      </c>
      <c r="C104" s="575" t="s">
        <v>332</v>
      </c>
      <c r="D104" s="576"/>
      <c r="E104" s="576"/>
      <c r="F104" s="576"/>
      <c r="G104" s="576"/>
      <c r="H104" s="577"/>
      <c r="I104" s="659">
        <v>52</v>
      </c>
      <c r="J104" s="653"/>
      <c r="K104" s="658" t="s">
        <v>217</v>
      </c>
      <c r="L104" s="658"/>
      <c r="M104" s="658"/>
      <c r="N104" s="647" t="s">
        <v>217</v>
      </c>
      <c r="O104" s="647"/>
      <c r="P104" s="647"/>
      <c r="Q104" s="632">
        <v>10000</v>
      </c>
      <c r="R104" s="632"/>
      <c r="S104" s="633"/>
    </row>
    <row r="105" spans="2:19" ht="12.75">
      <c r="B105" s="39"/>
      <c r="C105" s="644" t="s">
        <v>57</v>
      </c>
      <c r="D105" s="645"/>
      <c r="E105" s="645"/>
      <c r="F105" s="645"/>
      <c r="G105" s="645"/>
      <c r="H105" s="645"/>
      <c r="I105" s="645"/>
      <c r="J105" s="645"/>
      <c r="K105" s="645"/>
      <c r="L105" s="645"/>
      <c r="M105" s="645"/>
      <c r="N105" s="645"/>
      <c r="O105" s="645"/>
      <c r="P105" s="646"/>
      <c r="Q105" s="566">
        <f>SUM(Q96:S104)</f>
        <v>41210</v>
      </c>
      <c r="R105" s="567"/>
      <c r="S105" s="568"/>
    </row>
    <row r="106" spans="2:2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23"/>
      <c r="S106" s="11"/>
      <c r="V106" s="67"/>
    </row>
    <row r="107" spans="2:22" ht="12.75">
      <c r="B107" s="44"/>
      <c r="C107" s="25"/>
      <c r="D107" s="25"/>
      <c r="E107" s="25"/>
      <c r="F107" s="25"/>
      <c r="G107" s="25"/>
      <c r="H107" s="25"/>
      <c r="I107" s="25"/>
      <c r="J107" s="25"/>
      <c r="K107" s="158"/>
      <c r="L107" s="158"/>
      <c r="M107" s="158"/>
      <c r="N107" s="159"/>
      <c r="O107" s="159"/>
      <c r="P107" s="159"/>
      <c r="Q107" s="159"/>
      <c r="R107" s="159"/>
      <c r="S107" s="159"/>
      <c r="V107" s="461"/>
    </row>
    <row r="108" spans="2:19" ht="12.75">
      <c r="B108" s="51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 t="s">
        <v>36</v>
      </c>
      <c r="S108" s="23"/>
    </row>
    <row r="109" spans="2:19" ht="25.5">
      <c r="B109" s="36" t="s">
        <v>25</v>
      </c>
      <c r="C109" s="501" t="s">
        <v>26</v>
      </c>
      <c r="D109" s="501"/>
      <c r="E109" s="501"/>
      <c r="F109" s="501"/>
      <c r="G109" s="501"/>
      <c r="H109" s="501"/>
      <c r="I109" s="501" t="s">
        <v>28</v>
      </c>
      <c r="J109" s="501"/>
      <c r="K109" s="501" t="s">
        <v>125</v>
      </c>
      <c r="L109" s="501"/>
      <c r="M109" s="501"/>
      <c r="N109" s="501" t="s">
        <v>126</v>
      </c>
      <c r="O109" s="501"/>
      <c r="P109" s="501"/>
      <c r="Q109" s="491" t="s">
        <v>37</v>
      </c>
      <c r="R109" s="492"/>
      <c r="S109" s="493"/>
    </row>
    <row r="110" spans="2:19" ht="12.75">
      <c r="B110" s="36">
        <v>1</v>
      </c>
      <c r="C110" s="501">
        <v>2</v>
      </c>
      <c r="D110" s="501"/>
      <c r="E110" s="501"/>
      <c r="F110" s="501"/>
      <c r="G110" s="501"/>
      <c r="H110" s="501"/>
      <c r="I110" s="501">
        <v>3</v>
      </c>
      <c r="J110" s="501"/>
      <c r="K110" s="501">
        <v>4</v>
      </c>
      <c r="L110" s="501"/>
      <c r="M110" s="501"/>
      <c r="N110" s="501">
        <v>5</v>
      </c>
      <c r="O110" s="501"/>
      <c r="P110" s="501"/>
      <c r="Q110" s="491">
        <v>6</v>
      </c>
      <c r="R110" s="492"/>
      <c r="S110" s="493"/>
    </row>
    <row r="111" spans="2:19" ht="12.75">
      <c r="B111" s="36">
        <v>1</v>
      </c>
      <c r="C111" s="478" t="s">
        <v>94</v>
      </c>
      <c r="D111" s="479"/>
      <c r="E111" s="479"/>
      <c r="F111" s="479"/>
      <c r="G111" s="479"/>
      <c r="H111" s="480"/>
      <c r="I111" s="659">
        <v>52</v>
      </c>
      <c r="J111" s="653"/>
      <c r="K111" s="661"/>
      <c r="L111" s="662"/>
      <c r="M111" s="663"/>
      <c r="N111" s="637"/>
      <c r="O111" s="652"/>
      <c r="P111" s="653"/>
      <c r="Q111" s="637"/>
      <c r="R111" s="638"/>
      <c r="S111" s="639"/>
    </row>
    <row r="112" spans="2:19" ht="12.75">
      <c r="B112" s="36"/>
      <c r="C112" s="478" t="s">
        <v>190</v>
      </c>
      <c r="D112" s="479"/>
      <c r="E112" s="479"/>
      <c r="F112" s="479"/>
      <c r="G112" s="479"/>
      <c r="H112" s="480"/>
      <c r="I112" s="659">
        <v>52</v>
      </c>
      <c r="J112" s="653"/>
      <c r="K112" s="628">
        <f>Q112/N112</f>
        <v>4476.997578692494</v>
      </c>
      <c r="L112" s="629"/>
      <c r="M112" s="630"/>
      <c r="N112" s="637">
        <v>41.3</v>
      </c>
      <c r="O112" s="652"/>
      <c r="P112" s="653"/>
      <c r="Q112" s="631">
        <v>184900</v>
      </c>
      <c r="R112" s="632"/>
      <c r="S112" s="633"/>
    </row>
    <row r="113" spans="2:19" ht="12.75">
      <c r="B113" s="39"/>
      <c r="C113" s="644" t="s">
        <v>57</v>
      </c>
      <c r="D113" s="645"/>
      <c r="E113" s="645"/>
      <c r="F113" s="645"/>
      <c r="G113" s="645"/>
      <c r="H113" s="645"/>
      <c r="I113" s="645"/>
      <c r="J113" s="645"/>
      <c r="K113" s="645"/>
      <c r="L113" s="645"/>
      <c r="M113" s="645"/>
      <c r="N113" s="645"/>
      <c r="O113" s="645"/>
      <c r="P113" s="646"/>
      <c r="Q113" s="566">
        <f>Q112</f>
        <v>184900</v>
      </c>
      <c r="R113" s="567"/>
      <c r="S113" s="568"/>
    </row>
    <row r="114" spans="2:19" ht="12.75">
      <c r="B114" s="1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2:19" ht="12.75">
      <c r="B115" s="56"/>
      <c r="D115" s="54" t="s">
        <v>200</v>
      </c>
      <c r="F115" s="47"/>
      <c r="G115" s="651">
        <f>Q113+N83+L76+P68+P57+Q47+P38+Q105+P16+P22+P28</f>
        <v>2223333</v>
      </c>
      <c r="H115" s="65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</row>
    <row r="116" spans="2:19" ht="12.75">
      <c r="B116" s="57"/>
      <c r="C116" s="47"/>
      <c r="D116" s="47"/>
      <c r="E116" s="47"/>
      <c r="F116" s="47"/>
      <c r="G116" s="26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2:19" ht="12.75">
      <c r="B117" s="58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2:19" ht="12.75">
      <c r="B118" s="12" t="s">
        <v>95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 t="s">
        <v>60</v>
      </c>
      <c r="N118" s="23"/>
      <c r="O118" s="23"/>
      <c r="P118" s="23"/>
      <c r="Q118" s="23"/>
      <c r="R118" s="23"/>
      <c r="S118" s="23"/>
    </row>
    <row r="119" spans="2:19" ht="12.75">
      <c r="B119" s="1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2:19" ht="12.75">
      <c r="B120" s="12" t="s">
        <v>96</v>
      </c>
      <c r="C120"/>
      <c r="D120" s="23"/>
      <c r="E120" s="23"/>
      <c r="F120" s="23"/>
      <c r="G120" s="23"/>
      <c r="H120" s="23"/>
      <c r="I120" s="23"/>
      <c r="J120" s="23"/>
      <c r="K120" s="23"/>
      <c r="L120" s="23"/>
      <c r="M120" s="23" t="s">
        <v>371</v>
      </c>
      <c r="N120" s="23"/>
      <c r="O120" s="23"/>
      <c r="P120" s="48" t="s">
        <v>61</v>
      </c>
      <c r="Q120" s="23"/>
      <c r="S120" s="23"/>
    </row>
    <row r="125" spans="2:19" ht="12.75">
      <c r="B125" s="55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</sheetData>
  <sheetProtection/>
  <mergeCells count="314">
    <mergeCell ref="C103:H103"/>
    <mergeCell ref="I103:J103"/>
    <mergeCell ref="K103:M103"/>
    <mergeCell ref="N103:P103"/>
    <mergeCell ref="Q103:S103"/>
    <mergeCell ref="C101:H101"/>
    <mergeCell ref="I101:J101"/>
    <mergeCell ref="K101:M101"/>
    <mergeCell ref="N101:P101"/>
    <mergeCell ref="C102:H102"/>
    <mergeCell ref="I102:J102"/>
    <mergeCell ref="K102:M102"/>
    <mergeCell ref="N102:P102"/>
    <mergeCell ref="Q101:S101"/>
    <mergeCell ref="C100:H100"/>
    <mergeCell ref="I100:J100"/>
    <mergeCell ref="K100:M100"/>
    <mergeCell ref="N100:P100"/>
    <mergeCell ref="N98:P98"/>
    <mergeCell ref="C99:H99"/>
    <mergeCell ref="I99:J99"/>
    <mergeCell ref="K99:M99"/>
    <mergeCell ref="N99:P99"/>
    <mergeCell ref="Q99:S99"/>
    <mergeCell ref="M65:O65"/>
    <mergeCell ref="P67:S67"/>
    <mergeCell ref="Q96:S96"/>
    <mergeCell ref="C97:H97"/>
    <mergeCell ref="I97:J97"/>
    <mergeCell ref="K97:M97"/>
    <mergeCell ref="C67:G67"/>
    <mergeCell ref="H67:I67"/>
    <mergeCell ref="J67:L67"/>
    <mergeCell ref="M67:O67"/>
    <mergeCell ref="P64:S64"/>
    <mergeCell ref="P65:S65"/>
    <mergeCell ref="C66:G66"/>
    <mergeCell ref="H66:I66"/>
    <mergeCell ref="J66:L66"/>
    <mergeCell ref="M66:O66"/>
    <mergeCell ref="P66:S66"/>
    <mergeCell ref="C65:G65"/>
    <mergeCell ref="H65:I65"/>
    <mergeCell ref="J65:L65"/>
    <mergeCell ref="H63:I63"/>
    <mergeCell ref="J63:L63"/>
    <mergeCell ref="M63:O63"/>
    <mergeCell ref="H64:I64"/>
    <mergeCell ref="J64:L64"/>
    <mergeCell ref="M64:O64"/>
    <mergeCell ref="P54:S54"/>
    <mergeCell ref="C54:G54"/>
    <mergeCell ref="H54:I54"/>
    <mergeCell ref="J54:L54"/>
    <mergeCell ref="M54:O54"/>
    <mergeCell ref="P56:S56"/>
    <mergeCell ref="C56:G56"/>
    <mergeCell ref="H56:I56"/>
    <mergeCell ref="J56:L56"/>
    <mergeCell ref="M56:O56"/>
    <mergeCell ref="L46:N46"/>
    <mergeCell ref="O46:P46"/>
    <mergeCell ref="Q46:S46"/>
    <mergeCell ref="M52:O52"/>
    <mergeCell ref="P52:S52"/>
    <mergeCell ref="J51:L51"/>
    <mergeCell ref="P51:S51"/>
    <mergeCell ref="M51:O51"/>
    <mergeCell ref="P28:S28"/>
    <mergeCell ref="B24:S24"/>
    <mergeCell ref="C25:I25"/>
    <mergeCell ref="H53:I53"/>
    <mergeCell ref="J53:L53"/>
    <mergeCell ref="M53:O53"/>
    <mergeCell ref="P53:S53"/>
    <mergeCell ref="J26:O26"/>
    <mergeCell ref="P26:S26"/>
    <mergeCell ref="C53:G53"/>
    <mergeCell ref="P27:S27"/>
    <mergeCell ref="C27:I27"/>
    <mergeCell ref="J27:O27"/>
    <mergeCell ref="J22:O22"/>
    <mergeCell ref="P22:S22"/>
    <mergeCell ref="C22:I22"/>
    <mergeCell ref="P25:S25"/>
    <mergeCell ref="C26:I26"/>
    <mergeCell ref="J25:O25"/>
    <mergeCell ref="C20:I20"/>
    <mergeCell ref="J20:O20"/>
    <mergeCell ref="P20:S20"/>
    <mergeCell ref="C21:I21"/>
    <mergeCell ref="J21:O21"/>
    <mergeCell ref="P21:S21"/>
    <mergeCell ref="C28:I28"/>
    <mergeCell ref="J28:O28"/>
    <mergeCell ref="M35:O35"/>
    <mergeCell ref="C113:P113"/>
    <mergeCell ref="P34:S34"/>
    <mergeCell ref="P36:S36"/>
    <mergeCell ref="C34:G34"/>
    <mergeCell ref="M36:O36"/>
    <mergeCell ref="M34:O34"/>
    <mergeCell ref="H36:I36"/>
    <mergeCell ref="Q113:S113"/>
    <mergeCell ref="L75:S75"/>
    <mergeCell ref="J72:K72"/>
    <mergeCell ref="C87:H87"/>
    <mergeCell ref="C80:J80"/>
    <mergeCell ref="K83:M83"/>
    <mergeCell ref="N97:P97"/>
    <mergeCell ref="Q97:S97"/>
    <mergeCell ref="Q100:S100"/>
    <mergeCell ref="N83:S83"/>
    <mergeCell ref="B2:G3"/>
    <mergeCell ref="B12:S12"/>
    <mergeCell ref="C13:I13"/>
    <mergeCell ref="J13:O13"/>
    <mergeCell ref="P13:S13"/>
    <mergeCell ref="M2:R2"/>
    <mergeCell ref="M3:Q3"/>
    <mergeCell ref="M4:R4"/>
    <mergeCell ref="F10:M10"/>
    <mergeCell ref="W45:Y45"/>
    <mergeCell ref="L44:N44"/>
    <mergeCell ref="Q43:S43"/>
    <mergeCell ref="O43:P43"/>
    <mergeCell ref="O45:P45"/>
    <mergeCell ref="W44:Y44"/>
    <mergeCell ref="Q45:S45"/>
    <mergeCell ref="Q44:S44"/>
    <mergeCell ref="L45:N45"/>
    <mergeCell ref="O44:P44"/>
    <mergeCell ref="P35:S35"/>
    <mergeCell ref="C35:G35"/>
    <mergeCell ref="J36:L36"/>
    <mergeCell ref="M32:O32"/>
    <mergeCell ref="H34:I34"/>
    <mergeCell ref="J34:L34"/>
    <mergeCell ref="H35:I35"/>
    <mergeCell ref="J33:L33"/>
    <mergeCell ref="J35:L35"/>
    <mergeCell ref="M33:O33"/>
    <mergeCell ref="J32:L32"/>
    <mergeCell ref="C43:G43"/>
    <mergeCell ref="C57:O57"/>
    <mergeCell ref="C45:G45"/>
    <mergeCell ref="C51:G51"/>
    <mergeCell ref="H42:I42"/>
    <mergeCell ref="C46:G46"/>
    <mergeCell ref="C55:G55"/>
    <mergeCell ref="H55:I55"/>
    <mergeCell ref="J55:L55"/>
    <mergeCell ref="P38:S38"/>
    <mergeCell ref="P37:S37"/>
    <mergeCell ref="M37:O37"/>
    <mergeCell ref="C38:O38"/>
    <mergeCell ref="H62:I62"/>
    <mergeCell ref="C52:G52"/>
    <mergeCell ref="J52:L52"/>
    <mergeCell ref="M55:O55"/>
    <mergeCell ref="P55:S55"/>
    <mergeCell ref="J46:K46"/>
    <mergeCell ref="J16:O16"/>
    <mergeCell ref="P16:S16"/>
    <mergeCell ref="C15:I15"/>
    <mergeCell ref="C32:G32"/>
    <mergeCell ref="H52:I52"/>
    <mergeCell ref="C47:P47"/>
    <mergeCell ref="J37:L37"/>
    <mergeCell ref="H37:I37"/>
    <mergeCell ref="C42:G42"/>
    <mergeCell ref="B40:S40"/>
    <mergeCell ref="J19:O19"/>
    <mergeCell ref="P33:S33"/>
    <mergeCell ref="B9:S9"/>
    <mergeCell ref="P14:S14"/>
    <mergeCell ref="B30:S30"/>
    <mergeCell ref="P32:S32"/>
    <mergeCell ref="C14:I14"/>
    <mergeCell ref="J14:O14"/>
    <mergeCell ref="P15:S15"/>
    <mergeCell ref="C16:I16"/>
    <mergeCell ref="H44:I44"/>
    <mergeCell ref="J44:K44"/>
    <mergeCell ref="L43:N43"/>
    <mergeCell ref="J43:K43"/>
    <mergeCell ref="C33:G33"/>
    <mergeCell ref="F8:M8"/>
    <mergeCell ref="H32:I32"/>
    <mergeCell ref="J15:O15"/>
    <mergeCell ref="B18:S18"/>
    <mergeCell ref="C19:I19"/>
    <mergeCell ref="P19:S19"/>
    <mergeCell ref="B59:S59"/>
    <mergeCell ref="H33:I33"/>
    <mergeCell ref="J42:K42"/>
    <mergeCell ref="C36:G36"/>
    <mergeCell ref="C37:G37"/>
    <mergeCell ref="O42:P42"/>
    <mergeCell ref="Q42:S42"/>
    <mergeCell ref="L42:N42"/>
    <mergeCell ref="H45:I45"/>
    <mergeCell ref="H51:I51"/>
    <mergeCell ref="H46:I46"/>
    <mergeCell ref="H43:I43"/>
    <mergeCell ref="P57:S57"/>
    <mergeCell ref="C61:G61"/>
    <mergeCell ref="B49:S49"/>
    <mergeCell ref="Q47:S47"/>
    <mergeCell ref="J45:K45"/>
    <mergeCell ref="C44:G44"/>
    <mergeCell ref="M61:O61"/>
    <mergeCell ref="P61:S61"/>
    <mergeCell ref="H61:I61"/>
    <mergeCell ref="J73:K73"/>
    <mergeCell ref="J61:L61"/>
    <mergeCell ref="C68:O68"/>
    <mergeCell ref="C64:G64"/>
    <mergeCell ref="B70:S70"/>
    <mergeCell ref="P63:S63"/>
    <mergeCell ref="C63:G63"/>
    <mergeCell ref="C62:G62"/>
    <mergeCell ref="M62:O62"/>
    <mergeCell ref="Q95:S95"/>
    <mergeCell ref="Q104:S104"/>
    <mergeCell ref="C94:H94"/>
    <mergeCell ref="B92:S92"/>
    <mergeCell ref="C96:H96"/>
    <mergeCell ref="I96:J96"/>
    <mergeCell ref="C98:H98"/>
    <mergeCell ref="I98:J98"/>
    <mergeCell ref="L74:S74"/>
    <mergeCell ref="Q109:S109"/>
    <mergeCell ref="Q94:S94"/>
    <mergeCell ref="I94:J94"/>
    <mergeCell ref="Q112:S112"/>
    <mergeCell ref="Q111:S111"/>
    <mergeCell ref="K110:M110"/>
    <mergeCell ref="I104:J104"/>
    <mergeCell ref="K104:M104"/>
    <mergeCell ref="Q98:S98"/>
    <mergeCell ref="Q102:S102"/>
    <mergeCell ref="C111:H111"/>
    <mergeCell ref="I111:J111"/>
    <mergeCell ref="K111:M111"/>
    <mergeCell ref="N111:P111"/>
    <mergeCell ref="C112:H112"/>
    <mergeCell ref="I112:J112"/>
    <mergeCell ref="K87:M87"/>
    <mergeCell ref="N87:P87"/>
    <mergeCell ref="Q87:S87"/>
    <mergeCell ref="Q88:S88"/>
    <mergeCell ref="C83:J83"/>
    <mergeCell ref="C82:J82"/>
    <mergeCell ref="C76:K76"/>
    <mergeCell ref="J75:K75"/>
    <mergeCell ref="J74:K74"/>
    <mergeCell ref="P68:S68"/>
    <mergeCell ref="J62:L62"/>
    <mergeCell ref="C88:H88"/>
    <mergeCell ref="I88:J88"/>
    <mergeCell ref="K88:M88"/>
    <mergeCell ref="N88:P88"/>
    <mergeCell ref="I87:J87"/>
    <mergeCell ref="N80:S80"/>
    <mergeCell ref="C74:I74"/>
    <mergeCell ref="I89:J89"/>
    <mergeCell ref="K89:M89"/>
    <mergeCell ref="N89:P89"/>
    <mergeCell ref="P62:S62"/>
    <mergeCell ref="L76:S76"/>
    <mergeCell ref="C75:I75"/>
    <mergeCell ref="L73:S73"/>
    <mergeCell ref="C72:I72"/>
    <mergeCell ref="L72:S72"/>
    <mergeCell ref="C73:I73"/>
    <mergeCell ref="B85:S85"/>
    <mergeCell ref="N79:S79"/>
    <mergeCell ref="K79:M79"/>
    <mergeCell ref="C79:J79"/>
    <mergeCell ref="N82:S82"/>
    <mergeCell ref="K82:M82"/>
    <mergeCell ref="K80:M80"/>
    <mergeCell ref="K81:M81"/>
    <mergeCell ref="C81:J81"/>
    <mergeCell ref="N81:S81"/>
    <mergeCell ref="Q89:S89"/>
    <mergeCell ref="G115:H115"/>
    <mergeCell ref="Q105:S105"/>
    <mergeCell ref="K112:M112"/>
    <mergeCell ref="N112:P112"/>
    <mergeCell ref="Q110:S110"/>
    <mergeCell ref="K109:M109"/>
    <mergeCell ref="C105:P105"/>
    <mergeCell ref="C104:H104"/>
    <mergeCell ref="C89:H89"/>
    <mergeCell ref="I95:J95"/>
    <mergeCell ref="K95:M95"/>
    <mergeCell ref="C95:H95"/>
    <mergeCell ref="N95:P95"/>
    <mergeCell ref="N96:P96"/>
    <mergeCell ref="K96:M96"/>
    <mergeCell ref="K94:M94"/>
    <mergeCell ref="K98:M98"/>
    <mergeCell ref="Q90:S90"/>
    <mergeCell ref="N94:P94"/>
    <mergeCell ref="C110:H110"/>
    <mergeCell ref="N110:P110"/>
    <mergeCell ref="I110:J110"/>
    <mergeCell ref="N109:P109"/>
    <mergeCell ref="I109:J109"/>
    <mergeCell ref="C90:P90"/>
    <mergeCell ref="C109:H109"/>
    <mergeCell ref="N104:P104"/>
  </mergeCells>
  <printOptions/>
  <pageMargins left="0.5905511811023623" right="0" top="0.3937007874015748" bottom="0" header="0" footer="0"/>
  <pageSetup horizontalDpi="600" verticalDpi="600" orientation="portrait" paperSize="9" scale="96" r:id="rId1"/>
  <rowBreaks count="2" manualBreakCount="2">
    <brk id="48" max="18" man="1"/>
    <brk id="84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R41"/>
  <sheetViews>
    <sheetView zoomScalePageLayoutView="0" workbookViewId="0" topLeftCell="A1">
      <selection activeCell="O43" sqref="O43"/>
    </sheetView>
  </sheetViews>
  <sheetFormatPr defaultColWidth="9.00390625" defaultRowHeight="12.75" outlineLevelRow="1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  <col min="20" max="20" width="10.875" style="0" bestFit="1" customWidth="1"/>
  </cols>
  <sheetData>
    <row r="1" spans="1:18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118</v>
      </c>
      <c r="M1" s="12"/>
      <c r="N1" s="12"/>
      <c r="O1" s="12"/>
      <c r="P1" s="12"/>
      <c r="Q1" s="13"/>
      <c r="R1" s="13"/>
    </row>
    <row r="2" spans="1:18" ht="12.75" customHeight="1">
      <c r="A2" s="640"/>
      <c r="B2" s="640"/>
      <c r="C2" s="640"/>
      <c r="D2" s="640"/>
      <c r="E2" s="640"/>
      <c r="F2" s="640"/>
      <c r="G2" s="10"/>
      <c r="H2" s="10"/>
      <c r="I2" s="10"/>
      <c r="J2" s="10"/>
      <c r="K2" s="10"/>
      <c r="L2" s="641" t="s">
        <v>224</v>
      </c>
      <c r="M2" s="641"/>
      <c r="N2" s="641"/>
      <c r="O2" s="641"/>
      <c r="P2" s="641"/>
      <c r="Q2" s="641"/>
      <c r="R2" s="641"/>
    </row>
    <row r="3" spans="1:18" ht="12.75">
      <c r="A3" s="640"/>
      <c r="B3" s="640"/>
      <c r="C3" s="640"/>
      <c r="D3" s="640"/>
      <c r="E3" s="640"/>
      <c r="F3" s="640"/>
      <c r="G3" s="10"/>
      <c r="H3" s="10"/>
      <c r="I3" s="10"/>
      <c r="J3" s="10"/>
      <c r="K3" s="10"/>
      <c r="L3" s="641"/>
      <c r="M3" s="641"/>
      <c r="N3" s="641"/>
      <c r="O3" s="641"/>
      <c r="P3" s="641"/>
      <c r="Q3" s="641"/>
      <c r="R3" s="641"/>
    </row>
    <row r="4" spans="1:18" ht="12.75">
      <c r="A4" s="255"/>
      <c r="B4" s="255"/>
      <c r="C4" s="255"/>
      <c r="D4" s="255"/>
      <c r="E4" s="255"/>
      <c r="F4" s="255"/>
      <c r="G4" s="10"/>
      <c r="H4" s="10"/>
      <c r="I4" s="10"/>
      <c r="J4" s="10"/>
      <c r="K4" s="10"/>
      <c r="L4" s="641" t="s">
        <v>223</v>
      </c>
      <c r="M4" s="641"/>
      <c r="N4" s="641"/>
      <c r="O4" s="641"/>
      <c r="P4" s="641"/>
      <c r="Q4" s="641"/>
      <c r="R4" s="78"/>
    </row>
    <row r="5" spans="1:18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 t="s">
        <v>220</v>
      </c>
      <c r="M5" s="12"/>
      <c r="N5" s="12"/>
      <c r="O5" s="12"/>
      <c r="P5" s="12"/>
      <c r="Q5" s="13"/>
      <c r="R5" s="13"/>
    </row>
    <row r="6" spans="1:18" ht="12.75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2" t="s">
        <v>66</v>
      </c>
      <c r="M6" s="12"/>
      <c r="N6" s="12"/>
      <c r="O6" s="12"/>
      <c r="P6" s="12"/>
      <c r="Q6" s="10"/>
      <c r="R6" s="10"/>
    </row>
    <row r="7" spans="1:18" ht="12.7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0"/>
      <c r="R7" s="10"/>
    </row>
    <row r="8" spans="1:18" ht="12.75">
      <c r="A8" s="50"/>
      <c r="B8" s="10"/>
      <c r="C8" s="10"/>
      <c r="D8" s="10"/>
      <c r="E8" s="627" t="s">
        <v>24</v>
      </c>
      <c r="F8" s="627"/>
      <c r="G8" s="627"/>
      <c r="H8" s="627"/>
      <c r="I8" s="627"/>
      <c r="J8" s="627"/>
      <c r="K8" s="627"/>
      <c r="L8" s="627"/>
      <c r="M8" s="10"/>
      <c r="N8" s="10"/>
      <c r="O8" s="10"/>
      <c r="P8" s="10"/>
      <c r="Q8" s="10"/>
      <c r="R8" s="10"/>
    </row>
    <row r="9" spans="1:18" ht="12.75">
      <c r="A9" s="627" t="s">
        <v>308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</row>
    <row r="10" spans="1:18" ht="12.75">
      <c r="A10" s="50"/>
      <c r="B10" s="10"/>
      <c r="C10" s="10"/>
      <c r="D10" s="10"/>
      <c r="E10" s="643" t="s">
        <v>185</v>
      </c>
      <c r="F10" s="643"/>
      <c r="G10" s="643"/>
      <c r="H10" s="643"/>
      <c r="I10" s="643"/>
      <c r="J10" s="643"/>
      <c r="K10" s="643"/>
      <c r="L10" s="643"/>
      <c r="M10" s="10"/>
      <c r="N10" s="10"/>
      <c r="O10" s="10"/>
      <c r="P10" s="10"/>
      <c r="Q10" s="10"/>
      <c r="R10" s="10"/>
    </row>
    <row r="11" spans="1:18" ht="12.75">
      <c r="A11" s="5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90" t="s">
        <v>72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</row>
    <row r="13" spans="1:18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 t="s">
        <v>30</v>
      </c>
      <c r="R13" s="11"/>
    </row>
    <row r="14" spans="1:18" ht="25.5" hidden="1" outlineLevel="1">
      <c r="A14" s="36" t="s">
        <v>25</v>
      </c>
      <c r="B14" s="501" t="s">
        <v>26</v>
      </c>
      <c r="C14" s="501"/>
      <c r="D14" s="501"/>
      <c r="E14" s="501"/>
      <c r="F14" s="501"/>
      <c r="G14" s="501"/>
      <c r="H14" s="501" t="s">
        <v>28</v>
      </c>
      <c r="I14" s="501"/>
      <c r="J14" s="700" t="s">
        <v>62</v>
      </c>
      <c r="K14" s="700"/>
      <c r="L14" s="37" t="s">
        <v>63</v>
      </c>
      <c r="M14" s="501" t="s">
        <v>39</v>
      </c>
      <c r="N14" s="501"/>
      <c r="O14" s="501"/>
      <c r="P14" s="491" t="s">
        <v>67</v>
      </c>
      <c r="Q14" s="492"/>
      <c r="R14" s="493"/>
    </row>
    <row r="15" spans="1:18" ht="12.75" hidden="1" outlineLevel="1">
      <c r="A15" s="36">
        <v>1</v>
      </c>
      <c r="B15" s="501">
        <v>2</v>
      </c>
      <c r="C15" s="501"/>
      <c r="D15" s="501"/>
      <c r="E15" s="501"/>
      <c r="F15" s="501"/>
      <c r="G15" s="501"/>
      <c r="H15" s="501">
        <v>3</v>
      </c>
      <c r="I15" s="501"/>
      <c r="J15" s="501">
        <v>4</v>
      </c>
      <c r="K15" s="501"/>
      <c r="L15" s="36">
        <v>5</v>
      </c>
      <c r="M15" s="501">
        <v>6</v>
      </c>
      <c r="N15" s="501"/>
      <c r="O15" s="501"/>
      <c r="P15" s="491">
        <v>7</v>
      </c>
      <c r="Q15" s="492"/>
      <c r="R15" s="493"/>
    </row>
    <row r="16" spans="1:18" ht="41.25" customHeight="1" hidden="1" outlineLevel="1">
      <c r="A16" s="36">
        <v>1</v>
      </c>
      <c r="B16" s="478" t="s">
        <v>170</v>
      </c>
      <c r="C16" s="479"/>
      <c r="D16" s="479"/>
      <c r="E16" s="479"/>
      <c r="F16" s="479"/>
      <c r="G16" s="480"/>
      <c r="H16" s="678" t="s">
        <v>117</v>
      </c>
      <c r="I16" s="678"/>
      <c r="J16" s="692">
        <f>P16/M16/L16</f>
        <v>0</v>
      </c>
      <c r="K16" s="692"/>
      <c r="L16" s="65">
        <v>172</v>
      </c>
      <c r="M16" s="694">
        <v>15</v>
      </c>
      <c r="N16" s="694"/>
      <c r="O16" s="694"/>
      <c r="P16" s="533">
        <v>0</v>
      </c>
      <c r="Q16" s="534"/>
      <c r="R16" s="535"/>
    </row>
    <row r="17" spans="1:18" ht="12.75" hidden="1" outlineLevel="1">
      <c r="A17" s="36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689"/>
      <c r="P17" s="637">
        <f>P16</f>
        <v>0</v>
      </c>
      <c r="Q17" s="638"/>
      <c r="R17" s="639"/>
    </row>
    <row r="18" ht="12.75" hidden="1" outlineLevel="1"/>
    <row r="19" spans="1:18" ht="12.75" hidden="1" outlineLevel="1">
      <c r="A19" s="1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23" t="s">
        <v>36</v>
      </c>
      <c r="Q19" s="10"/>
      <c r="R19" s="10"/>
    </row>
    <row r="20" spans="1:18" ht="25.5" collapsed="1">
      <c r="A20" s="36" t="s">
        <v>25</v>
      </c>
      <c r="B20" s="501" t="s">
        <v>26</v>
      </c>
      <c r="C20" s="501"/>
      <c r="D20" s="501"/>
      <c r="E20" s="501"/>
      <c r="F20" s="501"/>
      <c r="G20" s="501"/>
      <c r="H20" s="501" t="s">
        <v>28</v>
      </c>
      <c r="I20" s="501"/>
      <c r="J20" s="700" t="s">
        <v>62</v>
      </c>
      <c r="K20" s="700"/>
      <c r="L20" s="37" t="s">
        <v>63</v>
      </c>
      <c r="M20" s="501" t="s">
        <v>39</v>
      </c>
      <c r="N20" s="501"/>
      <c r="O20" s="501"/>
      <c r="P20" s="491" t="s">
        <v>67</v>
      </c>
      <c r="Q20" s="492"/>
      <c r="R20" s="493"/>
    </row>
    <row r="21" spans="1:18" ht="12.75">
      <c r="A21" s="36">
        <v>1</v>
      </c>
      <c r="B21" s="501">
        <v>2</v>
      </c>
      <c r="C21" s="501"/>
      <c r="D21" s="501"/>
      <c r="E21" s="501"/>
      <c r="F21" s="501"/>
      <c r="G21" s="501"/>
      <c r="H21" s="501">
        <v>3</v>
      </c>
      <c r="I21" s="501"/>
      <c r="J21" s="501">
        <v>4</v>
      </c>
      <c r="K21" s="501"/>
      <c r="L21" s="36">
        <v>5</v>
      </c>
      <c r="M21" s="501">
        <v>6</v>
      </c>
      <c r="N21" s="501"/>
      <c r="O21" s="501"/>
      <c r="P21" s="491">
        <v>7</v>
      </c>
      <c r="Q21" s="492"/>
      <c r="R21" s="493"/>
    </row>
    <row r="22" spans="1:18" ht="30.75" customHeight="1">
      <c r="A22" s="52">
        <v>1</v>
      </c>
      <c r="B22" s="703" t="s">
        <v>313</v>
      </c>
      <c r="C22" s="704"/>
      <c r="D22" s="704"/>
      <c r="E22" s="704"/>
      <c r="F22" s="704"/>
      <c r="G22" s="705"/>
      <c r="H22" s="706" t="s">
        <v>314</v>
      </c>
      <c r="I22" s="706"/>
      <c r="J22" s="701"/>
      <c r="K22" s="701"/>
      <c r="L22" s="374"/>
      <c r="M22" s="702"/>
      <c r="N22" s="702"/>
      <c r="O22" s="702"/>
      <c r="P22" s="512"/>
      <c r="Q22" s="513"/>
      <c r="R22" s="514"/>
    </row>
    <row r="23" spans="1:18" ht="23.25" customHeight="1">
      <c r="A23" s="36"/>
      <c r="B23" s="478" t="s">
        <v>315</v>
      </c>
      <c r="C23" s="479"/>
      <c r="D23" s="479"/>
      <c r="E23" s="479"/>
      <c r="F23" s="479"/>
      <c r="G23" s="480"/>
      <c r="H23" s="678" t="s">
        <v>314</v>
      </c>
      <c r="I23" s="678"/>
      <c r="J23" s="628">
        <v>1970</v>
      </c>
      <c r="K23" s="629"/>
      <c r="L23" s="630"/>
      <c r="M23" s="694">
        <v>67</v>
      </c>
      <c r="N23" s="694"/>
      <c r="O23" s="694"/>
      <c r="P23" s="556">
        <f>J23*M23-10</f>
        <v>131980</v>
      </c>
      <c r="Q23" s="557"/>
      <c r="R23" s="558"/>
    </row>
    <row r="24" spans="1:18" ht="12.75">
      <c r="A24" s="36"/>
      <c r="B24" s="478" t="s">
        <v>316</v>
      </c>
      <c r="C24" s="479"/>
      <c r="D24" s="479"/>
      <c r="E24" s="479"/>
      <c r="F24" s="479"/>
      <c r="G24" s="480"/>
      <c r="H24" s="678" t="s">
        <v>314</v>
      </c>
      <c r="I24" s="678"/>
      <c r="J24" s="692">
        <v>11</v>
      </c>
      <c r="K24" s="692"/>
      <c r="L24" s="65">
        <v>50</v>
      </c>
      <c r="M24" s="694">
        <v>67</v>
      </c>
      <c r="N24" s="694"/>
      <c r="O24" s="694"/>
      <c r="P24" s="556">
        <f>J24*M24*L24</f>
        <v>36850</v>
      </c>
      <c r="Q24" s="557"/>
      <c r="R24" s="558"/>
    </row>
    <row r="25" spans="1:18" ht="27.75" customHeight="1">
      <c r="A25" s="36"/>
      <c r="B25" s="478" t="s">
        <v>317</v>
      </c>
      <c r="C25" s="479"/>
      <c r="D25" s="479"/>
      <c r="E25" s="479"/>
      <c r="F25" s="479"/>
      <c r="G25" s="480"/>
      <c r="H25" s="678" t="s">
        <v>314</v>
      </c>
      <c r="I25" s="678"/>
      <c r="J25" s="628">
        <v>1328</v>
      </c>
      <c r="K25" s="629"/>
      <c r="L25" s="630"/>
      <c r="M25" s="694">
        <v>33.5</v>
      </c>
      <c r="N25" s="694"/>
      <c r="O25" s="694"/>
      <c r="P25" s="556">
        <f>J25*M25-18</f>
        <v>44470</v>
      </c>
      <c r="Q25" s="557"/>
      <c r="R25" s="558"/>
    </row>
    <row r="26" spans="1:18" ht="12.75">
      <c r="A26" s="36"/>
      <c r="B26" s="478" t="s">
        <v>316</v>
      </c>
      <c r="C26" s="479"/>
      <c r="D26" s="479"/>
      <c r="E26" s="479"/>
      <c r="F26" s="479"/>
      <c r="G26" s="480"/>
      <c r="H26" s="678" t="s">
        <v>314</v>
      </c>
      <c r="I26" s="678"/>
      <c r="J26" s="692">
        <v>4</v>
      </c>
      <c r="K26" s="692"/>
      <c r="L26" s="65">
        <v>50</v>
      </c>
      <c r="M26" s="694">
        <v>33.5</v>
      </c>
      <c r="N26" s="694"/>
      <c r="O26" s="694"/>
      <c r="P26" s="556">
        <f>J26*M26*L26</f>
        <v>6700</v>
      </c>
      <c r="Q26" s="557"/>
      <c r="R26" s="558"/>
    </row>
    <row r="27" spans="1:18" ht="27" customHeight="1">
      <c r="A27" s="36"/>
      <c r="B27" s="478" t="s">
        <v>318</v>
      </c>
      <c r="C27" s="479"/>
      <c r="D27" s="479"/>
      <c r="E27" s="479"/>
      <c r="F27" s="479"/>
      <c r="G27" s="480"/>
      <c r="H27" s="678" t="s">
        <v>314</v>
      </c>
      <c r="I27" s="678"/>
      <c r="J27" s="628">
        <v>3486</v>
      </c>
      <c r="K27" s="629"/>
      <c r="L27" s="630"/>
      <c r="M27" s="694">
        <v>75</v>
      </c>
      <c r="N27" s="694"/>
      <c r="O27" s="694"/>
      <c r="P27" s="556">
        <f>J27*M27</f>
        <v>261450</v>
      </c>
      <c r="Q27" s="557"/>
      <c r="R27" s="558"/>
    </row>
    <row r="28" spans="1:18" ht="12.75">
      <c r="A28" s="36"/>
      <c r="B28" s="478" t="s">
        <v>319</v>
      </c>
      <c r="C28" s="479"/>
      <c r="D28" s="479"/>
      <c r="E28" s="479"/>
      <c r="F28" s="479"/>
      <c r="G28" s="480"/>
      <c r="H28" s="678" t="s">
        <v>314</v>
      </c>
      <c r="I28" s="678"/>
      <c r="J28" s="692">
        <v>22</v>
      </c>
      <c r="K28" s="692"/>
      <c r="L28" s="65">
        <v>50</v>
      </c>
      <c r="M28" s="694">
        <v>75</v>
      </c>
      <c r="N28" s="694"/>
      <c r="O28" s="694"/>
      <c r="P28" s="556">
        <f>J28*L28*M28</f>
        <v>82500</v>
      </c>
      <c r="Q28" s="557"/>
      <c r="R28" s="558"/>
    </row>
    <row r="29" spans="1:18" ht="27.75" customHeight="1">
      <c r="A29" s="36"/>
      <c r="B29" s="478" t="s">
        <v>320</v>
      </c>
      <c r="C29" s="479"/>
      <c r="D29" s="479"/>
      <c r="E29" s="479"/>
      <c r="F29" s="479"/>
      <c r="G29" s="480"/>
      <c r="H29" s="678" t="s">
        <v>314</v>
      </c>
      <c r="I29" s="678"/>
      <c r="J29" s="628">
        <v>2758</v>
      </c>
      <c r="K29" s="629"/>
      <c r="L29" s="630"/>
      <c r="M29" s="694">
        <v>37.5</v>
      </c>
      <c r="N29" s="694"/>
      <c r="O29" s="694"/>
      <c r="P29" s="556">
        <f>J29*M29-25</f>
        <v>103400</v>
      </c>
      <c r="Q29" s="557"/>
      <c r="R29" s="558"/>
    </row>
    <row r="30" spans="1:18" ht="12.75">
      <c r="A30" s="36"/>
      <c r="B30" s="478" t="s">
        <v>321</v>
      </c>
      <c r="C30" s="479"/>
      <c r="D30" s="479"/>
      <c r="E30" s="479"/>
      <c r="F30" s="479"/>
      <c r="G30" s="480"/>
      <c r="H30" s="678" t="s">
        <v>314</v>
      </c>
      <c r="I30" s="678"/>
      <c r="J30" s="692">
        <v>16</v>
      </c>
      <c r="K30" s="692"/>
      <c r="L30" s="65">
        <v>50</v>
      </c>
      <c r="M30" s="694">
        <v>37.5</v>
      </c>
      <c r="N30" s="694"/>
      <c r="O30" s="694"/>
      <c r="P30" s="556">
        <f>J30*L30*M30</f>
        <v>30000</v>
      </c>
      <c r="Q30" s="557"/>
      <c r="R30" s="558"/>
    </row>
    <row r="31" spans="1:18" ht="12.75">
      <c r="A31" s="36"/>
      <c r="B31" s="478" t="s">
        <v>322</v>
      </c>
      <c r="C31" s="479"/>
      <c r="D31" s="479"/>
      <c r="E31" s="479"/>
      <c r="F31" s="479"/>
      <c r="G31" s="480"/>
      <c r="H31" s="678" t="s">
        <v>314</v>
      </c>
      <c r="I31" s="678"/>
      <c r="J31" s="692">
        <v>23</v>
      </c>
      <c r="K31" s="692"/>
      <c r="L31" s="65">
        <v>170</v>
      </c>
      <c r="M31" s="694">
        <v>15</v>
      </c>
      <c r="N31" s="694"/>
      <c r="O31" s="694"/>
      <c r="P31" s="556">
        <f>J31*L31*M31</f>
        <v>58650</v>
      </c>
      <c r="Q31" s="557"/>
      <c r="R31" s="558"/>
    </row>
    <row r="32" spans="1:18" ht="12.75">
      <c r="A32" s="36"/>
      <c r="B32" s="486" t="s">
        <v>57</v>
      </c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689"/>
      <c r="P32" s="707">
        <f>SUM(P23:R31)</f>
        <v>756000</v>
      </c>
      <c r="Q32" s="708"/>
      <c r="R32" s="709"/>
    </row>
    <row r="35" spans="1:13" ht="12.75">
      <c r="A35" s="30" t="s">
        <v>201</v>
      </c>
      <c r="B35" s="22"/>
      <c r="C35" s="22"/>
      <c r="D35" s="10"/>
      <c r="E35" s="10"/>
      <c r="F35" s="10"/>
      <c r="G35" s="28"/>
      <c r="H35" s="500">
        <f>P32</f>
        <v>756000</v>
      </c>
      <c r="I35" s="500"/>
      <c r="J35" s="500"/>
      <c r="K35" s="28"/>
      <c r="L35" s="28"/>
      <c r="M35" s="28"/>
    </row>
    <row r="36" spans="1:13" ht="12.75">
      <c r="A36" s="27"/>
      <c r="B36" s="28"/>
      <c r="C36" s="28"/>
      <c r="D36" s="28"/>
      <c r="E36" s="28"/>
      <c r="F36" s="28"/>
      <c r="G36" s="28"/>
      <c r="H36" s="29"/>
      <c r="I36" s="29"/>
      <c r="J36" s="28"/>
      <c r="K36" s="28"/>
      <c r="L36" s="28"/>
      <c r="M36" s="28"/>
    </row>
    <row r="37" spans="1:13" ht="12.75">
      <c r="A37" s="27"/>
      <c r="B37" s="31"/>
      <c r="C37" s="31"/>
      <c r="D37" s="31"/>
      <c r="E37" s="31"/>
      <c r="F37" s="31"/>
      <c r="G37" s="31"/>
      <c r="H37" s="29"/>
      <c r="I37" s="29"/>
      <c r="J37" s="28"/>
      <c r="K37" s="28"/>
      <c r="L37" s="28"/>
      <c r="M37" s="28"/>
    </row>
    <row r="38" spans="1:13" ht="12.75">
      <c r="A38" s="32" t="s">
        <v>95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60</v>
      </c>
      <c r="L38" s="32"/>
      <c r="M38" s="32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32" t="s">
        <v>96</v>
      </c>
      <c r="B40" s="10"/>
      <c r="C40" s="10"/>
      <c r="D40" s="10"/>
      <c r="E40" s="10"/>
      <c r="F40" s="10"/>
      <c r="G40" s="10"/>
      <c r="H40" s="32"/>
      <c r="I40" s="32"/>
      <c r="J40" s="32"/>
      <c r="K40" s="10" t="s">
        <v>371</v>
      </c>
      <c r="L40" s="32"/>
      <c r="M40" s="32"/>
    </row>
    <row r="41" spans="1:13" ht="12.75">
      <c r="A41" s="35" t="s">
        <v>61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/>
  <mergeCells count="87">
    <mergeCell ref="P29:R29"/>
    <mergeCell ref="B28:G28"/>
    <mergeCell ref="H28:I28"/>
    <mergeCell ref="B32:O32"/>
    <mergeCell ref="P32:R32"/>
    <mergeCell ref="P30:R30"/>
    <mergeCell ref="B31:G31"/>
    <mergeCell ref="H31:I31"/>
    <mergeCell ref="J31:K31"/>
    <mergeCell ref="M31:O31"/>
    <mergeCell ref="P31:R31"/>
    <mergeCell ref="B30:G30"/>
    <mergeCell ref="H30:I30"/>
    <mergeCell ref="P27:R27"/>
    <mergeCell ref="B26:G26"/>
    <mergeCell ref="H26:I26"/>
    <mergeCell ref="J30:K30"/>
    <mergeCell ref="M30:O30"/>
    <mergeCell ref="P28:R28"/>
    <mergeCell ref="B29:G29"/>
    <mergeCell ref="H29:I29"/>
    <mergeCell ref="J29:L29"/>
    <mergeCell ref="M29:O29"/>
    <mergeCell ref="P25:R25"/>
    <mergeCell ref="B24:G24"/>
    <mergeCell ref="H24:I24"/>
    <mergeCell ref="J28:K28"/>
    <mergeCell ref="M28:O28"/>
    <mergeCell ref="P26:R26"/>
    <mergeCell ref="B27:G27"/>
    <mergeCell ref="H27:I27"/>
    <mergeCell ref="J27:L27"/>
    <mergeCell ref="M27:O27"/>
    <mergeCell ref="J26:K26"/>
    <mergeCell ref="M26:O26"/>
    <mergeCell ref="B25:G25"/>
    <mergeCell ref="H25:I25"/>
    <mergeCell ref="J25:L25"/>
    <mergeCell ref="M25:O25"/>
    <mergeCell ref="P21:R21"/>
    <mergeCell ref="J24:K24"/>
    <mergeCell ref="M24:O24"/>
    <mergeCell ref="P22:R22"/>
    <mergeCell ref="P23:R23"/>
    <mergeCell ref="P24:R24"/>
    <mergeCell ref="B21:G21"/>
    <mergeCell ref="H21:I21"/>
    <mergeCell ref="J21:K21"/>
    <mergeCell ref="M21:O21"/>
    <mergeCell ref="J23:L23"/>
    <mergeCell ref="M23:O23"/>
    <mergeCell ref="B22:G22"/>
    <mergeCell ref="H22:I22"/>
    <mergeCell ref="B23:G23"/>
    <mergeCell ref="H23:I23"/>
    <mergeCell ref="E10:L10"/>
    <mergeCell ref="A2:F3"/>
    <mergeCell ref="L2:R3"/>
    <mergeCell ref="L4:Q4"/>
    <mergeCell ref="E8:L8"/>
    <mergeCell ref="A9:R9"/>
    <mergeCell ref="A12:R12"/>
    <mergeCell ref="B14:G14"/>
    <mergeCell ref="H14:I14"/>
    <mergeCell ref="J14:K14"/>
    <mergeCell ref="M14:O14"/>
    <mergeCell ref="P14:R14"/>
    <mergeCell ref="P15:R15"/>
    <mergeCell ref="B16:G16"/>
    <mergeCell ref="H16:I16"/>
    <mergeCell ref="J16:K16"/>
    <mergeCell ref="M16:O16"/>
    <mergeCell ref="P16:R16"/>
    <mergeCell ref="B15:G15"/>
    <mergeCell ref="H15:I15"/>
    <mergeCell ref="J15:K15"/>
    <mergeCell ref="M15:O15"/>
    <mergeCell ref="H35:J35"/>
    <mergeCell ref="B17:O17"/>
    <mergeCell ref="P17:R17"/>
    <mergeCell ref="B20:G20"/>
    <mergeCell ref="H20:I20"/>
    <mergeCell ref="J20:K20"/>
    <mergeCell ref="M20:O20"/>
    <mergeCell ref="J22:K22"/>
    <mergeCell ref="M22:O22"/>
    <mergeCell ref="P20:R20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zoomScalePageLayoutView="0" workbookViewId="0" topLeftCell="A1">
      <selection activeCell="A9" sqref="A9:Q9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6" width="4.75390625" style="0" customWidth="1"/>
    <col min="17" max="17" width="9.625" style="0" customWidth="1"/>
  </cols>
  <sheetData>
    <row r="1" spans="1:17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2" t="s">
        <v>118</v>
      </c>
      <c r="L1" s="12"/>
      <c r="M1" s="12"/>
      <c r="N1" s="12"/>
      <c r="O1" s="12"/>
      <c r="P1" s="13"/>
      <c r="Q1" s="13"/>
    </row>
    <row r="2" spans="1:17" ht="12.75" customHeight="1">
      <c r="A2" s="640"/>
      <c r="B2" s="640"/>
      <c r="C2" s="640"/>
      <c r="D2" s="640"/>
      <c r="E2" s="640"/>
      <c r="F2" s="640"/>
      <c r="G2" s="10"/>
      <c r="H2" s="10"/>
      <c r="I2" s="10"/>
      <c r="J2" s="10"/>
      <c r="K2" s="641" t="s">
        <v>222</v>
      </c>
      <c r="L2" s="641"/>
      <c r="M2" s="641"/>
      <c r="N2" s="641"/>
      <c r="O2" s="641"/>
      <c r="P2" s="641"/>
      <c r="Q2" s="641"/>
    </row>
    <row r="3" spans="1:17" ht="12.75">
      <c r="A3" s="640"/>
      <c r="B3" s="640"/>
      <c r="C3" s="640"/>
      <c r="D3" s="640"/>
      <c r="E3" s="640"/>
      <c r="F3" s="640"/>
      <c r="G3" s="10"/>
      <c r="H3" s="10"/>
      <c r="I3" s="10"/>
      <c r="J3" s="10"/>
      <c r="K3" s="641"/>
      <c r="L3" s="641"/>
      <c r="M3" s="641"/>
      <c r="N3" s="641"/>
      <c r="O3" s="641"/>
      <c r="P3" s="641"/>
      <c r="Q3" s="641"/>
    </row>
    <row r="4" spans="1:17" ht="12.75">
      <c r="A4" s="255"/>
      <c r="B4" s="255"/>
      <c r="C4" s="255"/>
      <c r="D4" s="255"/>
      <c r="E4" s="255"/>
      <c r="F4" s="255"/>
      <c r="G4" s="10"/>
      <c r="H4" s="10"/>
      <c r="I4" s="10"/>
      <c r="J4" s="10"/>
      <c r="K4" s="641" t="s">
        <v>185</v>
      </c>
      <c r="L4" s="641"/>
      <c r="M4" s="641"/>
      <c r="N4" s="641"/>
      <c r="O4" s="641"/>
      <c r="P4" s="641"/>
      <c r="Q4" s="78"/>
    </row>
    <row r="5" spans="1:17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2" t="s">
        <v>220</v>
      </c>
      <c r="L5" s="12"/>
      <c r="M5" s="12"/>
      <c r="N5" s="12"/>
      <c r="O5" s="12"/>
      <c r="P5" s="13"/>
      <c r="Q5" s="13"/>
    </row>
    <row r="6" spans="1:17" ht="12.75">
      <c r="A6" s="3"/>
      <c r="B6" s="10"/>
      <c r="C6" s="10"/>
      <c r="D6" s="10"/>
      <c r="E6" s="10"/>
      <c r="F6" s="10"/>
      <c r="G6" s="10"/>
      <c r="H6" s="10"/>
      <c r="I6" s="10"/>
      <c r="J6" s="10"/>
      <c r="K6" s="12" t="s">
        <v>66</v>
      </c>
      <c r="L6" s="12"/>
      <c r="M6" s="12"/>
      <c r="N6" s="12"/>
      <c r="O6" s="12"/>
      <c r="P6" s="10"/>
      <c r="Q6" s="10"/>
    </row>
    <row r="7" spans="1:17" ht="12.75">
      <c r="A7" s="3"/>
      <c r="B7" s="10"/>
      <c r="C7" s="10"/>
      <c r="D7" s="10"/>
      <c r="E7" s="10"/>
      <c r="F7" s="10"/>
      <c r="G7" s="10"/>
      <c r="H7" s="10"/>
      <c r="I7" s="10"/>
      <c r="J7" s="10"/>
      <c r="K7" s="12"/>
      <c r="L7" s="12"/>
      <c r="M7" s="12"/>
      <c r="N7" s="12"/>
      <c r="O7" s="12"/>
      <c r="P7" s="10"/>
      <c r="Q7" s="10"/>
    </row>
    <row r="8" spans="1:17" ht="12.75">
      <c r="A8" s="161"/>
      <c r="B8" s="162"/>
      <c r="C8" s="162"/>
      <c r="D8" s="162"/>
      <c r="E8" s="715" t="s">
        <v>24</v>
      </c>
      <c r="F8" s="715"/>
      <c r="G8" s="715"/>
      <c r="H8" s="715"/>
      <c r="I8" s="715"/>
      <c r="J8" s="715"/>
      <c r="K8" s="715"/>
      <c r="L8" s="162"/>
      <c r="M8" s="162"/>
      <c r="N8" s="162"/>
      <c r="O8" s="162"/>
      <c r="P8" s="162"/>
      <c r="Q8" s="162"/>
    </row>
    <row r="9" spans="1:18" ht="12.75">
      <c r="A9" s="627" t="s">
        <v>288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14"/>
    </row>
    <row r="10" spans="1:17" ht="12.75">
      <c r="A10" s="50"/>
      <c r="B10" s="10"/>
      <c r="C10" s="10"/>
      <c r="D10" s="10"/>
      <c r="E10" s="643" t="s">
        <v>185</v>
      </c>
      <c r="F10" s="643"/>
      <c r="G10" s="643"/>
      <c r="H10" s="643"/>
      <c r="I10" s="643"/>
      <c r="J10" s="643"/>
      <c r="K10" s="643"/>
      <c r="L10" s="10"/>
      <c r="M10" s="10"/>
      <c r="N10" s="10"/>
      <c r="O10" s="10"/>
      <c r="P10" s="10"/>
      <c r="Q10" s="10"/>
    </row>
    <row r="11" spans="1:17" ht="12.75">
      <c r="A11" s="5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490" t="s">
        <v>253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3" t="s">
        <v>30</v>
      </c>
      <c r="Q13" s="11"/>
    </row>
    <row r="14" spans="1:17" ht="25.5">
      <c r="A14" s="36" t="s">
        <v>25</v>
      </c>
      <c r="B14" s="491" t="s">
        <v>26</v>
      </c>
      <c r="C14" s="492"/>
      <c r="D14" s="492"/>
      <c r="E14" s="492"/>
      <c r="F14" s="492"/>
      <c r="G14" s="493"/>
      <c r="H14" s="491" t="s">
        <v>28</v>
      </c>
      <c r="I14" s="493"/>
      <c r="J14" s="713" t="s">
        <v>199</v>
      </c>
      <c r="K14" s="714"/>
      <c r="L14" s="491" t="s">
        <v>39</v>
      </c>
      <c r="M14" s="492"/>
      <c r="N14" s="493"/>
      <c r="O14" s="491" t="s">
        <v>37</v>
      </c>
      <c r="P14" s="492"/>
      <c r="Q14" s="493"/>
    </row>
    <row r="15" spans="1:17" ht="12.75">
      <c r="A15" s="36">
        <v>1</v>
      </c>
      <c r="B15" s="491">
        <v>2</v>
      </c>
      <c r="C15" s="492"/>
      <c r="D15" s="492"/>
      <c r="E15" s="492"/>
      <c r="F15" s="492"/>
      <c r="G15" s="493"/>
      <c r="H15" s="491">
        <v>3</v>
      </c>
      <c r="I15" s="493"/>
      <c r="J15" s="491">
        <v>4</v>
      </c>
      <c r="K15" s="493"/>
      <c r="L15" s="491">
        <v>5</v>
      </c>
      <c r="M15" s="492"/>
      <c r="N15" s="493"/>
      <c r="O15" s="491">
        <v>6</v>
      </c>
      <c r="P15" s="492"/>
      <c r="Q15" s="493"/>
    </row>
    <row r="16" spans="1:17" ht="49.5" customHeight="1">
      <c r="A16" s="36">
        <v>1</v>
      </c>
      <c r="B16" s="478" t="s">
        <v>254</v>
      </c>
      <c r="C16" s="479"/>
      <c r="D16" s="479"/>
      <c r="E16" s="479"/>
      <c r="F16" s="479"/>
      <c r="G16" s="480"/>
      <c r="H16" s="671" t="s">
        <v>273</v>
      </c>
      <c r="I16" s="672"/>
      <c r="J16" s="628">
        <v>32</v>
      </c>
      <c r="K16" s="630"/>
      <c r="L16" s="659">
        <f>O16/J16</f>
        <v>0</v>
      </c>
      <c r="M16" s="652"/>
      <c r="N16" s="653"/>
      <c r="O16" s="556"/>
      <c r="P16" s="557"/>
      <c r="Q16" s="558"/>
    </row>
    <row r="17" spans="1:17" ht="25.5" customHeight="1">
      <c r="A17" s="36">
        <v>1</v>
      </c>
      <c r="B17" s="478" t="s">
        <v>254</v>
      </c>
      <c r="C17" s="479"/>
      <c r="D17" s="479"/>
      <c r="E17" s="479"/>
      <c r="F17" s="479"/>
      <c r="G17" s="480"/>
      <c r="H17" s="671" t="s">
        <v>273</v>
      </c>
      <c r="I17" s="672"/>
      <c r="J17" s="628">
        <v>1</v>
      </c>
      <c r="K17" s="630"/>
      <c r="L17" s="659">
        <f>O17/J17</f>
        <v>0</v>
      </c>
      <c r="M17" s="652"/>
      <c r="N17" s="653"/>
      <c r="O17" s="556"/>
      <c r="P17" s="557"/>
      <c r="Q17" s="558"/>
    </row>
    <row r="18" spans="1:17" ht="12.75">
      <c r="A18" s="486" t="s">
        <v>57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689"/>
      <c r="O18" s="707">
        <f>SUM(O16:Q17)</f>
        <v>0</v>
      </c>
      <c r="P18" s="708"/>
      <c r="Q18" s="709"/>
    </row>
    <row r="19" spans="1:17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9"/>
      <c r="P19" s="259"/>
      <c r="Q19" s="259"/>
    </row>
    <row r="20" spans="1:17" ht="12.75">
      <c r="A20" s="490" t="s">
        <v>263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3" t="s">
        <v>30</v>
      </c>
      <c r="Q21" s="11"/>
    </row>
    <row r="22" spans="1:17" ht="25.5">
      <c r="A22" s="36" t="s">
        <v>25</v>
      </c>
      <c r="B22" s="491" t="s">
        <v>26</v>
      </c>
      <c r="C22" s="492"/>
      <c r="D22" s="492"/>
      <c r="E22" s="492"/>
      <c r="F22" s="492"/>
      <c r="G22" s="493"/>
      <c r="H22" s="491" t="s">
        <v>28</v>
      </c>
      <c r="I22" s="493"/>
      <c r="J22" s="713" t="s">
        <v>199</v>
      </c>
      <c r="K22" s="714"/>
      <c r="L22" s="491" t="s">
        <v>39</v>
      </c>
      <c r="M22" s="492"/>
      <c r="N22" s="493"/>
      <c r="O22" s="491" t="s">
        <v>37</v>
      </c>
      <c r="P22" s="492"/>
      <c r="Q22" s="493"/>
    </row>
    <row r="23" spans="1:17" ht="12.75">
      <c r="A23" s="36">
        <v>1</v>
      </c>
      <c r="B23" s="491">
        <v>2</v>
      </c>
      <c r="C23" s="492"/>
      <c r="D23" s="492"/>
      <c r="E23" s="492"/>
      <c r="F23" s="492"/>
      <c r="G23" s="493"/>
      <c r="H23" s="491">
        <v>3</v>
      </c>
      <c r="I23" s="493"/>
      <c r="J23" s="491">
        <v>4</v>
      </c>
      <c r="K23" s="493"/>
      <c r="L23" s="491">
        <v>5</v>
      </c>
      <c r="M23" s="492"/>
      <c r="N23" s="493"/>
      <c r="O23" s="491">
        <v>6</v>
      </c>
      <c r="P23" s="492"/>
      <c r="Q23" s="493"/>
    </row>
    <row r="24" spans="1:17" ht="24.75" customHeight="1">
      <c r="A24" s="36">
        <v>1</v>
      </c>
      <c r="B24" s="478" t="s">
        <v>264</v>
      </c>
      <c r="C24" s="479"/>
      <c r="D24" s="479"/>
      <c r="E24" s="479"/>
      <c r="F24" s="479"/>
      <c r="G24" s="480"/>
      <c r="H24" s="671" t="s">
        <v>274</v>
      </c>
      <c r="I24" s="672"/>
      <c r="J24" s="628" t="s">
        <v>217</v>
      </c>
      <c r="K24" s="630"/>
      <c r="L24" s="710" t="s">
        <v>217</v>
      </c>
      <c r="M24" s="711"/>
      <c r="N24" s="712"/>
      <c r="O24" s="556"/>
      <c r="P24" s="557"/>
      <c r="Q24" s="558"/>
    </row>
    <row r="25" spans="1:17" ht="15" customHeight="1">
      <c r="A25" s="486" t="s">
        <v>57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689"/>
      <c r="O25" s="707">
        <f>O24</f>
        <v>0</v>
      </c>
      <c r="P25" s="708"/>
      <c r="Q25" s="709"/>
    </row>
    <row r="26" spans="1:17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9"/>
      <c r="P26" s="259"/>
      <c r="Q26" s="259"/>
    </row>
    <row r="27" spans="1:17" ht="12.75">
      <c r="A27" s="490" t="s">
        <v>251</v>
      </c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3" t="s">
        <v>30</v>
      </c>
      <c r="Q28" s="11"/>
    </row>
    <row r="29" spans="1:17" ht="25.5">
      <c r="A29" s="36" t="s">
        <v>25</v>
      </c>
      <c r="B29" s="491" t="s">
        <v>26</v>
      </c>
      <c r="C29" s="492"/>
      <c r="D29" s="492"/>
      <c r="E29" s="492"/>
      <c r="F29" s="492"/>
      <c r="G29" s="493"/>
      <c r="H29" s="491" t="s">
        <v>28</v>
      </c>
      <c r="I29" s="493"/>
      <c r="J29" s="713" t="s">
        <v>199</v>
      </c>
      <c r="K29" s="714"/>
      <c r="L29" s="491" t="s">
        <v>39</v>
      </c>
      <c r="M29" s="492"/>
      <c r="N29" s="493"/>
      <c r="O29" s="491" t="s">
        <v>37</v>
      </c>
      <c r="P29" s="492"/>
      <c r="Q29" s="493"/>
    </row>
    <row r="30" spans="1:17" ht="12.75">
      <c r="A30" s="36">
        <v>1</v>
      </c>
      <c r="B30" s="491">
        <v>2</v>
      </c>
      <c r="C30" s="492"/>
      <c r="D30" s="492"/>
      <c r="E30" s="492"/>
      <c r="F30" s="492"/>
      <c r="G30" s="493"/>
      <c r="H30" s="491">
        <v>3</v>
      </c>
      <c r="I30" s="493"/>
      <c r="J30" s="491">
        <v>4</v>
      </c>
      <c r="K30" s="493"/>
      <c r="L30" s="491">
        <v>5</v>
      </c>
      <c r="M30" s="492"/>
      <c r="N30" s="493"/>
      <c r="O30" s="491">
        <v>6</v>
      </c>
      <c r="P30" s="492"/>
      <c r="Q30" s="493"/>
    </row>
    <row r="31" spans="1:17" ht="36.75" customHeight="1">
      <c r="A31" s="36">
        <v>1</v>
      </c>
      <c r="B31" s="478" t="s">
        <v>198</v>
      </c>
      <c r="C31" s="479"/>
      <c r="D31" s="479"/>
      <c r="E31" s="479"/>
      <c r="F31" s="479"/>
      <c r="G31" s="480"/>
      <c r="H31" s="671" t="s">
        <v>275</v>
      </c>
      <c r="I31" s="672"/>
      <c r="J31" s="628" t="s">
        <v>217</v>
      </c>
      <c r="K31" s="630"/>
      <c r="L31" s="659" t="s">
        <v>217</v>
      </c>
      <c r="M31" s="652"/>
      <c r="N31" s="653"/>
      <c r="O31" s="556"/>
      <c r="P31" s="557"/>
      <c r="Q31" s="558"/>
    </row>
    <row r="32" spans="1:17" ht="12.75">
      <c r="A32" s="486" t="s">
        <v>57</v>
      </c>
      <c r="B32" s="487"/>
      <c r="C32" s="487"/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689"/>
      <c r="O32" s="707">
        <f>O31</f>
        <v>0</v>
      </c>
      <c r="P32" s="708"/>
      <c r="Q32" s="709"/>
    </row>
    <row r="35" spans="1:12" ht="12.75">
      <c r="A35" s="30" t="s">
        <v>201</v>
      </c>
      <c r="B35" s="22"/>
      <c r="C35" s="22"/>
      <c r="D35" s="10"/>
      <c r="E35" s="10"/>
      <c r="F35" s="10"/>
      <c r="G35" s="28"/>
      <c r="H35" s="500">
        <f>O18+O32+O25</f>
        <v>0</v>
      </c>
      <c r="I35" s="500"/>
      <c r="J35" s="500"/>
      <c r="K35" s="28"/>
      <c r="L35" s="28"/>
    </row>
    <row r="36" spans="1:12" ht="12.75">
      <c r="A36" s="27"/>
      <c r="B36" s="28"/>
      <c r="C36" s="28"/>
      <c r="D36" s="28"/>
      <c r="E36" s="28"/>
      <c r="F36" s="28"/>
      <c r="G36" s="28"/>
      <c r="H36" s="29"/>
      <c r="I36" s="29"/>
      <c r="J36" s="28"/>
      <c r="K36" s="28"/>
      <c r="L36" s="28"/>
    </row>
    <row r="37" spans="1:12" ht="12.75">
      <c r="A37" s="27"/>
      <c r="B37" s="31"/>
      <c r="C37" s="31"/>
      <c r="D37" s="31"/>
      <c r="E37" s="31"/>
      <c r="F37" s="31"/>
      <c r="G37" s="31"/>
      <c r="H37" s="29"/>
      <c r="I37" s="29"/>
      <c r="J37" s="28"/>
      <c r="K37" s="28"/>
      <c r="L37" s="28"/>
    </row>
    <row r="38" spans="1:12" ht="12.75">
      <c r="A38" s="32" t="s">
        <v>95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60</v>
      </c>
      <c r="L38" s="32"/>
    </row>
    <row r="39" spans="1:1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32" t="s">
        <v>96</v>
      </c>
      <c r="B40" s="10"/>
      <c r="C40" s="10"/>
      <c r="D40" s="10"/>
      <c r="E40" s="10"/>
      <c r="F40" s="10"/>
      <c r="G40" s="10"/>
      <c r="H40" s="32"/>
      <c r="I40" s="32"/>
      <c r="J40" s="32"/>
      <c r="K40" s="10" t="s">
        <v>137</v>
      </c>
      <c r="L40" s="32"/>
    </row>
    <row r="41" spans="1:12" ht="12.75">
      <c r="A41" s="35" t="s">
        <v>61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</sheetData>
  <sheetProtection/>
  <mergeCells count="66">
    <mergeCell ref="H35:J35"/>
    <mergeCell ref="E10:K10"/>
    <mergeCell ref="A12:Q12"/>
    <mergeCell ref="B14:G14"/>
    <mergeCell ref="H14:I14"/>
    <mergeCell ref="J14:K14"/>
    <mergeCell ref="B15:G15"/>
    <mergeCell ref="O15:Q15"/>
    <mergeCell ref="H15:I15"/>
    <mergeCell ref="J15:K15"/>
    <mergeCell ref="K2:Q3"/>
    <mergeCell ref="A2:F3"/>
    <mergeCell ref="E8:K8"/>
    <mergeCell ref="K4:P4"/>
    <mergeCell ref="O14:Q14"/>
    <mergeCell ref="A9:Q9"/>
    <mergeCell ref="L15:N15"/>
    <mergeCell ref="L14:N14"/>
    <mergeCell ref="O16:Q16"/>
    <mergeCell ref="B17:G17"/>
    <mergeCell ref="H17:I17"/>
    <mergeCell ref="J17:K17"/>
    <mergeCell ref="L17:N17"/>
    <mergeCell ref="O17:Q17"/>
    <mergeCell ref="B16:G16"/>
    <mergeCell ref="H16:I16"/>
    <mergeCell ref="J16:K16"/>
    <mergeCell ref="L16:N16"/>
    <mergeCell ref="A18:N18"/>
    <mergeCell ref="O18:Q18"/>
    <mergeCell ref="L31:N31"/>
    <mergeCell ref="O31:Q31"/>
    <mergeCell ref="A27:Q27"/>
    <mergeCell ref="B29:G29"/>
    <mergeCell ref="H29:I29"/>
    <mergeCell ref="J29:K29"/>
    <mergeCell ref="L29:N29"/>
    <mergeCell ref="O29:Q29"/>
    <mergeCell ref="A32:N32"/>
    <mergeCell ref="O32:Q32"/>
    <mergeCell ref="B30:G30"/>
    <mergeCell ref="H30:I30"/>
    <mergeCell ref="J30:K30"/>
    <mergeCell ref="L30:N30"/>
    <mergeCell ref="O30:Q30"/>
    <mergeCell ref="B31:G31"/>
    <mergeCell ref="H31:I31"/>
    <mergeCell ref="J31:K31"/>
    <mergeCell ref="L24:N24"/>
    <mergeCell ref="O24:Q24"/>
    <mergeCell ref="A20:Q20"/>
    <mergeCell ref="B22:G22"/>
    <mergeCell ref="H22:I22"/>
    <mergeCell ref="J22:K22"/>
    <mergeCell ref="L22:N22"/>
    <mergeCell ref="O22:Q22"/>
    <mergeCell ref="O25:Q25"/>
    <mergeCell ref="O23:Q23"/>
    <mergeCell ref="B24:G24"/>
    <mergeCell ref="H24:I24"/>
    <mergeCell ref="J24:K24"/>
    <mergeCell ref="A25:N25"/>
    <mergeCell ref="B23:G23"/>
    <mergeCell ref="H23:I23"/>
    <mergeCell ref="J23:K23"/>
    <mergeCell ref="L23:N23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1:T76"/>
  <sheetViews>
    <sheetView showGridLines="0" workbookViewId="0" topLeftCell="A1">
      <selection activeCell="R73" sqref="R73"/>
    </sheetView>
  </sheetViews>
  <sheetFormatPr defaultColWidth="9.00390625" defaultRowHeight="12.75" outlineLevelRow="1"/>
  <cols>
    <col min="1" max="1" width="0.12890625" style="0" customWidth="1"/>
    <col min="2" max="2" width="5.875" style="10" customWidth="1"/>
    <col min="3" max="6" width="4.75390625" style="10" customWidth="1"/>
    <col min="7" max="7" width="7.00390625" style="10" customWidth="1"/>
    <col min="8" max="8" width="4.75390625" style="10" customWidth="1"/>
    <col min="9" max="9" width="3.375" style="10" customWidth="1"/>
    <col min="10" max="10" width="9.625" style="10" customWidth="1"/>
    <col min="11" max="11" width="4.75390625" style="10" customWidth="1"/>
    <col min="12" max="12" width="6.37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</cols>
  <sheetData>
    <row r="1" spans="2:19" ht="12.75" customHeight="1">
      <c r="B1" s="3"/>
      <c r="M1" s="12" t="s">
        <v>118</v>
      </c>
      <c r="N1" s="12"/>
      <c r="O1" s="12"/>
      <c r="P1" s="12"/>
      <c r="Q1" s="12"/>
      <c r="R1" s="13"/>
      <c r="S1" s="13"/>
    </row>
    <row r="2" spans="2:19" ht="13.5" customHeight="1">
      <c r="B2" s="640"/>
      <c r="C2" s="640"/>
      <c r="D2" s="640"/>
      <c r="E2" s="640"/>
      <c r="F2" s="640"/>
      <c r="G2" s="640"/>
      <c r="M2" s="641" t="s">
        <v>224</v>
      </c>
      <c r="N2" s="641"/>
      <c r="O2" s="641"/>
      <c r="P2" s="641"/>
      <c r="Q2" s="641"/>
      <c r="R2" s="641"/>
      <c r="S2" s="641"/>
    </row>
    <row r="3" spans="2:19" ht="3.75" customHeight="1">
      <c r="B3" s="640"/>
      <c r="C3" s="640"/>
      <c r="D3" s="640"/>
      <c r="E3" s="640"/>
      <c r="F3" s="640"/>
      <c r="G3" s="640"/>
      <c r="M3" s="641"/>
      <c r="N3" s="641"/>
      <c r="O3" s="641"/>
      <c r="P3" s="641"/>
      <c r="Q3" s="641"/>
      <c r="R3" s="641"/>
      <c r="S3" s="641"/>
    </row>
    <row r="4" spans="2:19" ht="10.5" customHeight="1">
      <c r="B4" s="255"/>
      <c r="C4" s="255"/>
      <c r="D4" s="255"/>
      <c r="E4" s="255"/>
      <c r="F4" s="255"/>
      <c r="G4" s="255"/>
      <c r="M4" s="641" t="s">
        <v>223</v>
      </c>
      <c r="N4" s="641"/>
      <c r="O4" s="641"/>
      <c r="P4" s="641"/>
      <c r="Q4" s="641"/>
      <c r="R4" s="641"/>
      <c r="S4" s="78"/>
    </row>
    <row r="5" spans="2:19" ht="12.75" customHeight="1">
      <c r="B5" s="3"/>
      <c r="M5" s="12" t="s">
        <v>220</v>
      </c>
      <c r="N5" s="12"/>
      <c r="O5" s="12"/>
      <c r="P5" s="12"/>
      <c r="Q5" s="12"/>
      <c r="R5" s="13"/>
      <c r="S5" s="13"/>
    </row>
    <row r="6" spans="2:17" ht="12.75" customHeight="1">
      <c r="B6" s="3"/>
      <c r="M6" s="12" t="s">
        <v>66</v>
      </c>
      <c r="N6" s="12"/>
      <c r="O6" s="12"/>
      <c r="P6" s="12"/>
      <c r="Q6" s="12"/>
    </row>
    <row r="7" ht="12.75" customHeight="1"/>
    <row r="8" ht="12.75" customHeight="1"/>
    <row r="9" spans="7:14" ht="12.75">
      <c r="G9" s="627" t="s">
        <v>24</v>
      </c>
      <c r="H9" s="627"/>
      <c r="I9" s="627"/>
      <c r="J9" s="627"/>
      <c r="K9" s="627"/>
      <c r="L9" s="627"/>
      <c r="M9" s="627"/>
      <c r="N9" s="627"/>
    </row>
    <row r="10" spans="2:18" ht="12.75">
      <c r="B10" s="627" t="s">
        <v>309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</row>
    <row r="11" spans="6:14" ht="13.5" customHeight="1">
      <c r="F11" s="15"/>
      <c r="G11" s="643" t="s">
        <v>185</v>
      </c>
      <c r="H11" s="643"/>
      <c r="I11" s="643"/>
      <c r="J11" s="643"/>
      <c r="K11" s="643"/>
      <c r="L11" s="643"/>
      <c r="M11" s="643"/>
      <c r="N11" s="643"/>
    </row>
    <row r="13" spans="3:19" ht="12.75" customHeight="1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0.5" customHeight="1">
      <c r="B14" s="682" t="s">
        <v>99</v>
      </c>
      <c r="C14" s="682"/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</row>
    <row r="15" spans="2:19" s="2" customFormat="1" ht="15" customHeight="1">
      <c r="B15" s="16" t="s">
        <v>25</v>
      </c>
      <c r="C15" s="491" t="s">
        <v>26</v>
      </c>
      <c r="D15" s="492"/>
      <c r="E15" s="492"/>
      <c r="F15" s="492"/>
      <c r="G15" s="492"/>
      <c r="H15" s="492"/>
      <c r="I15" s="493"/>
      <c r="J15" s="491" t="s">
        <v>28</v>
      </c>
      <c r="K15" s="492"/>
      <c r="L15" s="492"/>
      <c r="M15" s="492"/>
      <c r="N15" s="492"/>
      <c r="O15" s="493"/>
      <c r="P15" s="491" t="s">
        <v>27</v>
      </c>
      <c r="Q15" s="492"/>
      <c r="R15" s="492"/>
      <c r="S15" s="493"/>
    </row>
    <row r="16" spans="2:19" s="2" customFormat="1" ht="12" customHeight="1">
      <c r="B16" s="36">
        <v>1</v>
      </c>
      <c r="C16" s="491">
        <v>2</v>
      </c>
      <c r="D16" s="492"/>
      <c r="E16" s="492"/>
      <c r="F16" s="492"/>
      <c r="G16" s="492"/>
      <c r="H16" s="492"/>
      <c r="I16" s="493"/>
      <c r="J16" s="491">
        <v>3</v>
      </c>
      <c r="K16" s="492"/>
      <c r="L16" s="492"/>
      <c r="M16" s="492"/>
      <c r="N16" s="492"/>
      <c r="O16" s="493"/>
      <c r="P16" s="491">
        <v>4</v>
      </c>
      <c r="Q16" s="492"/>
      <c r="R16" s="492"/>
      <c r="S16" s="493"/>
    </row>
    <row r="17" spans="2:19" s="2" customFormat="1" ht="13.5" customHeight="1">
      <c r="B17" s="39">
        <v>1</v>
      </c>
      <c r="C17" s="716" t="s">
        <v>209</v>
      </c>
      <c r="D17" s="717"/>
      <c r="E17" s="717"/>
      <c r="F17" s="717"/>
      <c r="G17" s="717"/>
      <c r="H17" s="717"/>
      <c r="I17" s="718"/>
      <c r="J17" s="679"/>
      <c r="K17" s="680"/>
      <c r="L17" s="680"/>
      <c r="M17" s="680"/>
      <c r="N17" s="680"/>
      <c r="O17" s="681"/>
      <c r="P17" s="683">
        <v>4376460</v>
      </c>
      <c r="Q17" s="684"/>
      <c r="R17" s="684"/>
      <c r="S17" s="685"/>
    </row>
    <row r="18" spans="2:19" s="2" customFormat="1" ht="13.5" customHeight="1">
      <c r="B18" s="39">
        <v>2</v>
      </c>
      <c r="C18" s="716" t="s">
        <v>327</v>
      </c>
      <c r="D18" s="717"/>
      <c r="E18" s="717"/>
      <c r="F18" s="717"/>
      <c r="G18" s="717"/>
      <c r="H18" s="717"/>
      <c r="I18" s="718"/>
      <c r="J18" s="679"/>
      <c r="K18" s="680"/>
      <c r="L18" s="680"/>
      <c r="M18" s="680"/>
      <c r="N18" s="680"/>
      <c r="O18" s="681"/>
      <c r="P18" s="683">
        <v>1095540</v>
      </c>
      <c r="Q18" s="684"/>
      <c r="R18" s="684"/>
      <c r="S18" s="685"/>
    </row>
    <row r="19" spans="2:19" s="2" customFormat="1" ht="13.5" customHeight="1">
      <c r="B19" s="39">
        <v>3</v>
      </c>
      <c r="C19" s="716" t="s">
        <v>210</v>
      </c>
      <c r="D19" s="717"/>
      <c r="E19" s="717"/>
      <c r="F19" s="717"/>
      <c r="G19" s="717"/>
      <c r="H19" s="717"/>
      <c r="I19" s="718"/>
      <c r="J19" s="679"/>
      <c r="K19" s="680"/>
      <c r="L19" s="680"/>
      <c r="M19" s="680"/>
      <c r="N19" s="680"/>
      <c r="O19" s="681"/>
      <c r="P19" s="683">
        <v>1090040</v>
      </c>
      <c r="Q19" s="684"/>
      <c r="R19" s="684"/>
      <c r="S19" s="685"/>
    </row>
    <row r="20" spans="2:19" s="2" customFormat="1" ht="13.5" customHeight="1">
      <c r="B20" s="39">
        <v>4</v>
      </c>
      <c r="C20" s="716" t="s">
        <v>328</v>
      </c>
      <c r="D20" s="717"/>
      <c r="E20" s="717"/>
      <c r="F20" s="717"/>
      <c r="G20" s="717"/>
      <c r="H20" s="717"/>
      <c r="I20" s="718"/>
      <c r="J20" s="679"/>
      <c r="K20" s="680"/>
      <c r="L20" s="680"/>
      <c r="M20" s="680"/>
      <c r="N20" s="680"/>
      <c r="O20" s="681"/>
      <c r="P20" s="683">
        <v>246320</v>
      </c>
      <c r="Q20" s="684"/>
      <c r="R20" s="684"/>
      <c r="S20" s="685"/>
    </row>
    <row r="21" spans="2:19" s="2" customFormat="1" ht="15" customHeight="1">
      <c r="B21" s="38"/>
      <c r="C21" s="686" t="s">
        <v>101</v>
      </c>
      <c r="D21" s="687"/>
      <c r="E21" s="687"/>
      <c r="F21" s="687"/>
      <c r="G21" s="687"/>
      <c r="H21" s="687"/>
      <c r="I21" s="688"/>
      <c r="J21" s="644"/>
      <c r="K21" s="645"/>
      <c r="L21" s="645"/>
      <c r="M21" s="645"/>
      <c r="N21" s="645"/>
      <c r="O21" s="646"/>
      <c r="P21" s="550">
        <f>SUM(P17:S20)</f>
        <v>6808360</v>
      </c>
      <c r="Q21" s="551"/>
      <c r="R21" s="551"/>
      <c r="S21" s="552"/>
    </row>
    <row r="22" spans="2:19" s="2" customFormat="1" ht="15" customHeight="1">
      <c r="B22" s="54"/>
      <c r="C22" s="57"/>
      <c r="D22" s="57"/>
      <c r="E22" s="57"/>
      <c r="F22" s="57"/>
      <c r="G22" s="57"/>
      <c r="H22" s="57"/>
      <c r="I22" s="57"/>
      <c r="J22" s="54"/>
      <c r="K22" s="54"/>
      <c r="L22" s="54"/>
      <c r="M22" s="54"/>
      <c r="N22" s="54"/>
      <c r="O22" s="54"/>
      <c r="P22" s="64"/>
      <c r="Q22" s="64"/>
      <c r="R22" s="64"/>
      <c r="S22" s="64"/>
    </row>
    <row r="23" spans="2:19" s="2" customFormat="1" ht="15" customHeight="1">
      <c r="B23" s="682" t="s">
        <v>214</v>
      </c>
      <c r="C23" s="682"/>
      <c r="D23" s="682"/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2"/>
    </row>
    <row r="24" spans="2:19" s="2" customFormat="1" ht="15" customHeight="1">
      <c r="B24" s="16" t="s">
        <v>25</v>
      </c>
      <c r="C24" s="491" t="s">
        <v>26</v>
      </c>
      <c r="D24" s="492"/>
      <c r="E24" s="492"/>
      <c r="F24" s="492"/>
      <c r="G24" s="492"/>
      <c r="H24" s="492"/>
      <c r="I24" s="493"/>
      <c r="J24" s="491" t="s">
        <v>28</v>
      </c>
      <c r="K24" s="492"/>
      <c r="L24" s="492"/>
      <c r="M24" s="492"/>
      <c r="N24" s="492"/>
      <c r="O24" s="493"/>
      <c r="P24" s="491" t="s">
        <v>27</v>
      </c>
      <c r="Q24" s="492"/>
      <c r="R24" s="492"/>
      <c r="S24" s="493"/>
    </row>
    <row r="25" spans="2:19" s="2" customFormat="1" ht="15" customHeight="1">
      <c r="B25" s="36">
        <v>1</v>
      </c>
      <c r="C25" s="491">
        <v>2</v>
      </c>
      <c r="D25" s="492"/>
      <c r="E25" s="492"/>
      <c r="F25" s="492"/>
      <c r="G25" s="492"/>
      <c r="H25" s="492"/>
      <c r="I25" s="493"/>
      <c r="J25" s="491">
        <v>3</v>
      </c>
      <c r="K25" s="492"/>
      <c r="L25" s="492"/>
      <c r="M25" s="492"/>
      <c r="N25" s="492"/>
      <c r="O25" s="493"/>
      <c r="P25" s="491">
        <v>4</v>
      </c>
      <c r="Q25" s="492"/>
      <c r="R25" s="492"/>
      <c r="S25" s="493"/>
    </row>
    <row r="26" spans="2:19" s="2" customFormat="1" ht="15" customHeight="1">
      <c r="B26" s="36">
        <v>1</v>
      </c>
      <c r="C26" s="478" t="s">
        <v>215</v>
      </c>
      <c r="D26" s="479"/>
      <c r="E26" s="479"/>
      <c r="F26" s="479"/>
      <c r="G26" s="479"/>
      <c r="H26" s="479"/>
      <c r="I26" s="480"/>
      <c r="J26" s="679" t="s">
        <v>271</v>
      </c>
      <c r="K26" s="680"/>
      <c r="L26" s="680"/>
      <c r="M26" s="680"/>
      <c r="N26" s="680"/>
      <c r="O26" s="681"/>
      <c r="P26" s="683">
        <v>600</v>
      </c>
      <c r="Q26" s="684"/>
      <c r="R26" s="684"/>
      <c r="S26" s="685"/>
    </row>
    <row r="27" spans="2:19" s="2" customFormat="1" ht="15" customHeight="1">
      <c r="B27" s="38"/>
      <c r="C27" s="686" t="s">
        <v>101</v>
      </c>
      <c r="D27" s="687"/>
      <c r="E27" s="687"/>
      <c r="F27" s="687"/>
      <c r="G27" s="687"/>
      <c r="H27" s="687"/>
      <c r="I27" s="688"/>
      <c r="J27" s="644"/>
      <c r="K27" s="645"/>
      <c r="L27" s="645"/>
      <c r="M27" s="645"/>
      <c r="N27" s="645"/>
      <c r="O27" s="646"/>
      <c r="P27" s="550">
        <f>P26</f>
        <v>600</v>
      </c>
      <c r="Q27" s="551"/>
      <c r="R27" s="551"/>
      <c r="S27" s="552"/>
    </row>
    <row r="28" spans="2:19" s="2" customFormat="1" ht="15" customHeight="1">
      <c r="B28" s="54"/>
      <c r="C28" s="57"/>
      <c r="D28" s="57"/>
      <c r="E28" s="57"/>
      <c r="F28" s="57"/>
      <c r="G28" s="57"/>
      <c r="H28" s="57"/>
      <c r="I28" s="57"/>
      <c r="J28" s="54"/>
      <c r="K28" s="54"/>
      <c r="L28" s="54"/>
      <c r="M28" s="54"/>
      <c r="N28" s="54"/>
      <c r="O28" s="54"/>
      <c r="P28" s="64"/>
      <c r="Q28" s="64"/>
      <c r="R28" s="64"/>
      <c r="S28" s="64"/>
    </row>
    <row r="29" spans="2:19" s="2" customFormat="1" ht="15" customHeight="1">
      <c r="B29" s="54"/>
      <c r="C29" s="57"/>
      <c r="D29" s="57"/>
      <c r="E29" s="57"/>
      <c r="F29" s="57"/>
      <c r="G29" s="57"/>
      <c r="H29" s="57"/>
      <c r="I29" s="57"/>
      <c r="J29" s="54"/>
      <c r="K29" s="54"/>
      <c r="L29" s="54"/>
      <c r="M29" s="54"/>
      <c r="N29" s="54"/>
      <c r="O29" s="54"/>
      <c r="P29" s="64"/>
      <c r="Q29" s="64"/>
      <c r="R29" s="64"/>
      <c r="S29" s="64"/>
    </row>
    <row r="31" spans="2:19" ht="15" customHeight="1">
      <c r="B31" s="682" t="s">
        <v>102</v>
      </c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</row>
    <row r="32" spans="3:19" ht="15.75" customHeight="1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2:19" s="2" customFormat="1" ht="15.75" customHeight="1">
      <c r="B33" s="16" t="s">
        <v>25</v>
      </c>
      <c r="C33" s="491" t="s">
        <v>26</v>
      </c>
      <c r="D33" s="492"/>
      <c r="E33" s="492"/>
      <c r="F33" s="492"/>
      <c r="G33" s="492"/>
      <c r="H33" s="492"/>
      <c r="I33" s="493"/>
      <c r="J33" s="491" t="s">
        <v>28</v>
      </c>
      <c r="K33" s="492"/>
      <c r="L33" s="492"/>
      <c r="M33" s="492"/>
      <c r="N33" s="492"/>
      <c r="O33" s="493"/>
      <c r="P33" s="491" t="s">
        <v>27</v>
      </c>
      <c r="Q33" s="492"/>
      <c r="R33" s="492"/>
      <c r="S33" s="493"/>
    </row>
    <row r="34" spans="2:19" s="2" customFormat="1" ht="13.5" customHeight="1">
      <c r="B34" s="36">
        <v>1</v>
      </c>
      <c r="C34" s="491">
        <v>2</v>
      </c>
      <c r="D34" s="492"/>
      <c r="E34" s="492"/>
      <c r="F34" s="492"/>
      <c r="G34" s="492"/>
      <c r="H34" s="492"/>
      <c r="I34" s="493"/>
      <c r="J34" s="491">
        <v>3</v>
      </c>
      <c r="K34" s="492"/>
      <c r="L34" s="492"/>
      <c r="M34" s="492"/>
      <c r="N34" s="492"/>
      <c r="O34" s="493"/>
      <c r="P34" s="491">
        <v>4</v>
      </c>
      <c r="Q34" s="492"/>
      <c r="R34" s="492"/>
      <c r="S34" s="493"/>
    </row>
    <row r="35" spans="2:19" s="2" customFormat="1" ht="24.75" customHeight="1">
      <c r="B35" s="39">
        <v>1</v>
      </c>
      <c r="C35" s="478" t="s">
        <v>211</v>
      </c>
      <c r="D35" s="479"/>
      <c r="E35" s="479"/>
      <c r="F35" s="479"/>
      <c r="G35" s="479"/>
      <c r="H35" s="479"/>
      <c r="I35" s="480"/>
      <c r="J35" s="679"/>
      <c r="K35" s="680"/>
      <c r="L35" s="680"/>
      <c r="M35" s="680"/>
      <c r="N35" s="680"/>
      <c r="O35" s="681"/>
      <c r="P35" s="683">
        <v>1321690</v>
      </c>
      <c r="Q35" s="684"/>
      <c r="R35" s="684"/>
      <c r="S35" s="685"/>
    </row>
    <row r="36" spans="2:19" s="2" customFormat="1" ht="24.75" customHeight="1">
      <c r="B36" s="39">
        <v>2</v>
      </c>
      <c r="C36" s="478" t="s">
        <v>325</v>
      </c>
      <c r="D36" s="479"/>
      <c r="E36" s="479"/>
      <c r="F36" s="479"/>
      <c r="G36" s="479"/>
      <c r="H36" s="479"/>
      <c r="I36" s="480"/>
      <c r="J36" s="679"/>
      <c r="K36" s="680"/>
      <c r="L36" s="680"/>
      <c r="M36" s="680"/>
      <c r="N36" s="680"/>
      <c r="O36" s="681"/>
      <c r="P36" s="683">
        <v>331040</v>
      </c>
      <c r="Q36" s="684"/>
      <c r="R36" s="684"/>
      <c r="S36" s="685"/>
    </row>
    <row r="37" spans="2:19" s="2" customFormat="1" ht="24" customHeight="1">
      <c r="B37" s="39">
        <v>3</v>
      </c>
      <c r="C37" s="478" t="s">
        <v>213</v>
      </c>
      <c r="D37" s="479"/>
      <c r="E37" s="479"/>
      <c r="F37" s="479"/>
      <c r="G37" s="479"/>
      <c r="H37" s="479"/>
      <c r="I37" s="480"/>
      <c r="J37" s="679"/>
      <c r="K37" s="680"/>
      <c r="L37" s="680"/>
      <c r="M37" s="680"/>
      <c r="N37" s="680"/>
      <c r="O37" s="681"/>
      <c r="P37" s="683">
        <v>329190</v>
      </c>
      <c r="Q37" s="684"/>
      <c r="R37" s="684"/>
      <c r="S37" s="685"/>
    </row>
    <row r="38" spans="2:19" s="2" customFormat="1" ht="24" customHeight="1">
      <c r="B38" s="39">
        <v>4</v>
      </c>
      <c r="C38" s="478" t="s">
        <v>326</v>
      </c>
      <c r="D38" s="479"/>
      <c r="E38" s="479"/>
      <c r="F38" s="479"/>
      <c r="G38" s="479"/>
      <c r="H38" s="479"/>
      <c r="I38" s="480"/>
      <c r="J38" s="679"/>
      <c r="K38" s="680"/>
      <c r="L38" s="680"/>
      <c r="M38" s="680"/>
      <c r="N38" s="680"/>
      <c r="O38" s="681"/>
      <c r="P38" s="683">
        <v>74390</v>
      </c>
      <c r="Q38" s="684"/>
      <c r="R38" s="684"/>
      <c r="S38" s="685"/>
    </row>
    <row r="39" spans="2:19" s="2" customFormat="1" ht="15" customHeight="1">
      <c r="B39" s="38"/>
      <c r="C39" s="686" t="s">
        <v>101</v>
      </c>
      <c r="D39" s="687"/>
      <c r="E39" s="687"/>
      <c r="F39" s="687"/>
      <c r="G39" s="687"/>
      <c r="H39" s="687"/>
      <c r="I39" s="688"/>
      <c r="J39" s="644"/>
      <c r="K39" s="645"/>
      <c r="L39" s="645"/>
      <c r="M39" s="645"/>
      <c r="N39" s="645"/>
      <c r="O39" s="646"/>
      <c r="P39" s="550">
        <f>SUM(P35:S38)</f>
        <v>2056310</v>
      </c>
      <c r="Q39" s="551"/>
      <c r="R39" s="551"/>
      <c r="S39" s="552"/>
    </row>
    <row r="40" spans="2:19" ht="15" customHeight="1">
      <c r="B40" s="19"/>
      <c r="C40" s="20"/>
      <c r="D40" s="20"/>
      <c r="E40" s="20"/>
      <c r="F40" s="20"/>
      <c r="G40" s="20"/>
      <c r="H40" s="20"/>
      <c r="I40" s="20"/>
      <c r="J40" s="22"/>
      <c r="K40" s="22"/>
      <c r="L40" s="22"/>
      <c r="M40" s="22"/>
      <c r="N40" s="22"/>
      <c r="O40" s="22"/>
      <c r="P40" s="21"/>
      <c r="Q40" s="22"/>
      <c r="R40" s="22"/>
      <c r="S40" s="22"/>
    </row>
    <row r="41" spans="2:19" ht="15" customHeight="1">
      <c r="B41" s="490" t="s">
        <v>71</v>
      </c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</row>
    <row r="42" spans="2:19" ht="1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3" t="s">
        <v>30</v>
      </c>
      <c r="R42" s="11"/>
      <c r="S42"/>
    </row>
    <row r="43" spans="2:19" ht="15" customHeight="1">
      <c r="B43" s="36" t="s">
        <v>25</v>
      </c>
      <c r="C43" s="501" t="s">
        <v>26</v>
      </c>
      <c r="D43" s="501"/>
      <c r="E43" s="501"/>
      <c r="F43" s="501"/>
      <c r="G43" s="501"/>
      <c r="H43" s="501"/>
      <c r="I43" s="501"/>
      <c r="J43" s="501" t="s">
        <v>28</v>
      </c>
      <c r="K43" s="501"/>
      <c r="L43" s="491" t="s">
        <v>122</v>
      </c>
      <c r="M43" s="492"/>
      <c r="N43" s="492"/>
      <c r="O43" s="492"/>
      <c r="P43" s="492"/>
      <c r="Q43" s="492"/>
      <c r="R43" s="492"/>
      <c r="S43" s="493"/>
    </row>
    <row r="44" spans="2:19" ht="15" customHeight="1">
      <c r="B44" s="36">
        <v>1</v>
      </c>
      <c r="C44" s="501">
        <v>2</v>
      </c>
      <c r="D44" s="501"/>
      <c r="E44" s="501"/>
      <c r="F44" s="501"/>
      <c r="G44" s="501"/>
      <c r="H44" s="501"/>
      <c r="I44" s="501"/>
      <c r="J44" s="501">
        <v>3</v>
      </c>
      <c r="K44" s="501"/>
      <c r="L44" s="491">
        <v>4</v>
      </c>
      <c r="M44" s="492"/>
      <c r="N44" s="492"/>
      <c r="O44" s="492"/>
      <c r="P44" s="492"/>
      <c r="Q44" s="492"/>
      <c r="R44" s="492"/>
      <c r="S44" s="493"/>
    </row>
    <row r="45" spans="2:19" ht="15" customHeight="1">
      <c r="B45" s="36">
        <v>1</v>
      </c>
      <c r="C45" s="478" t="s">
        <v>368</v>
      </c>
      <c r="D45" s="479"/>
      <c r="E45" s="479"/>
      <c r="F45" s="479"/>
      <c r="G45" s="479"/>
      <c r="H45" s="479"/>
      <c r="I45" s="480"/>
      <c r="J45" s="494" t="s">
        <v>369</v>
      </c>
      <c r="K45" s="494"/>
      <c r="L45" s="495">
        <v>11176</v>
      </c>
      <c r="M45" s="496"/>
      <c r="N45" s="496"/>
      <c r="O45" s="496"/>
      <c r="P45" s="496"/>
      <c r="Q45" s="496"/>
      <c r="R45" s="496"/>
      <c r="S45" s="497"/>
    </row>
    <row r="46" spans="2:19" ht="15" customHeight="1">
      <c r="B46" s="36"/>
      <c r="C46" s="486" t="s">
        <v>57</v>
      </c>
      <c r="D46" s="487"/>
      <c r="E46" s="487"/>
      <c r="F46" s="487"/>
      <c r="G46" s="487"/>
      <c r="H46" s="487"/>
      <c r="I46" s="487"/>
      <c r="J46" s="487"/>
      <c r="K46" s="487"/>
      <c r="L46" s="498">
        <f>L45</f>
        <v>11176</v>
      </c>
      <c r="M46" s="498"/>
      <c r="N46" s="498"/>
      <c r="O46" s="498"/>
      <c r="P46" s="498"/>
      <c r="Q46" s="498"/>
      <c r="R46" s="498"/>
      <c r="S46" s="499"/>
    </row>
    <row r="47" spans="2:19" ht="1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ht="15" customHeight="1">
      <c r="B48" s="30"/>
      <c r="C48" s="22"/>
      <c r="D48" s="22"/>
      <c r="H48" s="28"/>
      <c r="I48" s="500"/>
      <c r="J48" s="500"/>
      <c r="K48" s="500"/>
      <c r="L48" s="28"/>
      <c r="M48" s="28"/>
      <c r="N48"/>
      <c r="O48"/>
      <c r="P48"/>
      <c r="Q48"/>
      <c r="R48"/>
      <c r="S48"/>
    </row>
    <row r="49" spans="2:19" ht="1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5" customHeight="1">
      <c r="B50" s="490" t="s">
        <v>138</v>
      </c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</row>
    <row r="51" spans="2:19" ht="15" customHeight="1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1"/>
      <c r="R51" s="23"/>
      <c r="S51" s="23"/>
    </row>
    <row r="52" spans="2:19" ht="15" customHeight="1">
      <c r="B52" s="36" t="s">
        <v>25</v>
      </c>
      <c r="C52" s="491" t="s">
        <v>26</v>
      </c>
      <c r="D52" s="492"/>
      <c r="E52" s="492"/>
      <c r="F52" s="492"/>
      <c r="G52" s="492"/>
      <c r="H52" s="492"/>
      <c r="I52" s="493"/>
      <c r="J52" s="491" t="s">
        <v>28</v>
      </c>
      <c r="K52" s="493"/>
      <c r="L52" s="491" t="s">
        <v>122</v>
      </c>
      <c r="M52" s="492"/>
      <c r="N52" s="492"/>
      <c r="O52" s="492"/>
      <c r="P52" s="492"/>
      <c r="Q52" s="492"/>
      <c r="R52" s="492"/>
      <c r="S52" s="493"/>
    </row>
    <row r="53" spans="2:19" ht="15" customHeight="1">
      <c r="B53" s="36">
        <v>1</v>
      </c>
      <c r="C53" s="491">
        <v>2</v>
      </c>
      <c r="D53" s="492"/>
      <c r="E53" s="492"/>
      <c r="F53" s="492"/>
      <c r="G53" s="492"/>
      <c r="H53" s="492"/>
      <c r="I53" s="493"/>
      <c r="J53" s="491">
        <v>3</v>
      </c>
      <c r="K53" s="493"/>
      <c r="L53" s="491">
        <v>4</v>
      </c>
      <c r="M53" s="492"/>
      <c r="N53" s="492"/>
      <c r="O53" s="492"/>
      <c r="P53" s="492"/>
      <c r="Q53" s="492"/>
      <c r="R53" s="492"/>
      <c r="S53" s="493"/>
    </row>
    <row r="54" spans="2:19" ht="15" customHeight="1">
      <c r="B54" s="36">
        <v>1</v>
      </c>
      <c r="C54" s="478" t="s">
        <v>368</v>
      </c>
      <c r="D54" s="479"/>
      <c r="E54" s="479"/>
      <c r="F54" s="479"/>
      <c r="G54" s="479"/>
      <c r="H54" s="479"/>
      <c r="I54" s="480"/>
      <c r="J54" s="481" t="s">
        <v>370</v>
      </c>
      <c r="K54" s="482"/>
      <c r="L54" s="483">
        <v>37264</v>
      </c>
      <c r="M54" s="484"/>
      <c r="N54" s="484"/>
      <c r="O54" s="484"/>
      <c r="P54" s="484"/>
      <c r="Q54" s="484"/>
      <c r="R54" s="484"/>
      <c r="S54" s="485"/>
    </row>
    <row r="55" spans="2:19" ht="15" customHeight="1">
      <c r="B55" s="36"/>
      <c r="C55" s="486" t="s">
        <v>57</v>
      </c>
      <c r="D55" s="487"/>
      <c r="E55" s="487"/>
      <c r="F55" s="487"/>
      <c r="G55" s="487"/>
      <c r="H55" s="487"/>
      <c r="I55" s="487"/>
      <c r="J55" s="487"/>
      <c r="K55" s="487"/>
      <c r="L55" s="488">
        <f>L54</f>
        <v>37264</v>
      </c>
      <c r="M55" s="488"/>
      <c r="N55" s="488"/>
      <c r="O55" s="488"/>
      <c r="P55" s="488"/>
      <c r="Q55" s="488"/>
      <c r="R55" s="488"/>
      <c r="S55" s="489"/>
    </row>
    <row r="56" spans="2:19" s="2" customFormat="1" ht="15" customHeight="1" outlineLevel="1">
      <c r="B56" s="6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26"/>
      <c r="Q56" s="26"/>
      <c r="R56" s="26"/>
      <c r="S56" s="26"/>
    </row>
    <row r="57" spans="2:19" s="2" customFormat="1" ht="15" customHeight="1" outlineLevel="1">
      <c r="B57" s="490" t="s">
        <v>138</v>
      </c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</row>
    <row r="58" spans="2:19" s="2" customFormat="1" ht="15" customHeight="1" outlineLevel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Q58" s="41"/>
      <c r="R58" s="23"/>
      <c r="S58" s="23"/>
    </row>
    <row r="59" spans="2:19" s="2" customFormat="1" ht="15" customHeight="1" outlineLevel="1">
      <c r="B59" s="36" t="s">
        <v>25</v>
      </c>
      <c r="C59" s="491" t="s">
        <v>26</v>
      </c>
      <c r="D59" s="492"/>
      <c r="E59" s="492"/>
      <c r="F59" s="492"/>
      <c r="G59" s="492"/>
      <c r="H59" s="492"/>
      <c r="I59" s="493"/>
      <c r="J59" s="491" t="s">
        <v>28</v>
      </c>
      <c r="K59" s="493"/>
      <c r="L59" s="491" t="s">
        <v>122</v>
      </c>
      <c r="M59" s="492"/>
      <c r="N59" s="492"/>
      <c r="O59" s="492"/>
      <c r="P59" s="492"/>
      <c r="Q59" s="492"/>
      <c r="R59" s="492"/>
      <c r="S59" s="493"/>
    </row>
    <row r="60" spans="2:19" s="2" customFormat="1" ht="15" customHeight="1" outlineLevel="1">
      <c r="B60" s="36">
        <v>1</v>
      </c>
      <c r="C60" s="491">
        <v>2</v>
      </c>
      <c r="D60" s="492"/>
      <c r="E60" s="492"/>
      <c r="F60" s="492"/>
      <c r="G60" s="492"/>
      <c r="H60" s="492"/>
      <c r="I60" s="493"/>
      <c r="J60" s="491">
        <v>3</v>
      </c>
      <c r="K60" s="493"/>
      <c r="L60" s="491">
        <v>4</v>
      </c>
      <c r="M60" s="492"/>
      <c r="N60" s="492"/>
      <c r="O60" s="492"/>
      <c r="P60" s="492"/>
      <c r="Q60" s="492"/>
      <c r="R60" s="492"/>
      <c r="S60" s="493"/>
    </row>
    <row r="61" spans="2:19" s="2" customFormat="1" ht="26.25" customHeight="1" outlineLevel="1">
      <c r="B61" s="36">
        <v>1</v>
      </c>
      <c r="C61" s="478" t="s">
        <v>323</v>
      </c>
      <c r="D61" s="479"/>
      <c r="E61" s="479"/>
      <c r="F61" s="479"/>
      <c r="G61" s="479"/>
      <c r="H61" s="479"/>
      <c r="I61" s="480"/>
      <c r="J61" s="481" t="s">
        <v>177</v>
      </c>
      <c r="K61" s="482"/>
      <c r="L61" s="483">
        <v>45940</v>
      </c>
      <c r="M61" s="484"/>
      <c r="N61" s="484"/>
      <c r="O61" s="484"/>
      <c r="P61" s="484"/>
      <c r="Q61" s="484"/>
      <c r="R61" s="484"/>
      <c r="S61" s="485"/>
    </row>
    <row r="62" spans="2:19" s="2" customFormat="1" ht="26.25" customHeight="1" outlineLevel="1">
      <c r="B62" s="36">
        <v>2</v>
      </c>
      <c r="C62" s="478" t="s">
        <v>324</v>
      </c>
      <c r="D62" s="479"/>
      <c r="E62" s="479"/>
      <c r="F62" s="479"/>
      <c r="G62" s="479"/>
      <c r="H62" s="479"/>
      <c r="I62" s="480"/>
      <c r="J62" s="481" t="s">
        <v>177</v>
      </c>
      <c r="K62" s="482"/>
      <c r="L62" s="483">
        <v>7960</v>
      </c>
      <c r="M62" s="484"/>
      <c r="N62" s="484"/>
      <c r="O62" s="484"/>
      <c r="P62" s="484"/>
      <c r="Q62" s="484"/>
      <c r="R62" s="484"/>
      <c r="S62" s="485"/>
    </row>
    <row r="63" spans="2:19" s="2" customFormat="1" ht="15" customHeight="1" outlineLevel="1">
      <c r="B63" s="36"/>
      <c r="C63" s="486" t="s">
        <v>57</v>
      </c>
      <c r="D63" s="487"/>
      <c r="E63" s="487"/>
      <c r="F63" s="487"/>
      <c r="G63" s="487"/>
      <c r="H63" s="487"/>
      <c r="I63" s="487"/>
      <c r="J63" s="487"/>
      <c r="K63" s="487"/>
      <c r="L63" s="488">
        <f>SUM(L61:S62)</f>
        <v>53900</v>
      </c>
      <c r="M63" s="488"/>
      <c r="N63" s="488"/>
      <c r="O63" s="488"/>
      <c r="P63" s="488"/>
      <c r="Q63" s="488"/>
      <c r="R63" s="488"/>
      <c r="S63" s="489"/>
    </row>
    <row r="64" spans="2:20" s="2" customFormat="1" ht="15" customHeight="1" outlineLevel="1"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22"/>
      <c r="R64" s="22"/>
      <c r="S64" s="22"/>
      <c r="T64" s="9"/>
    </row>
    <row r="65" spans="2:19" ht="12.75" customHeight="1">
      <c r="B65" s="27"/>
      <c r="C65" s="28"/>
      <c r="D65" s="28"/>
      <c r="E65" s="28"/>
      <c r="F65" s="28"/>
      <c r="G65" s="28"/>
      <c r="H65" s="28"/>
      <c r="I65" s="29"/>
      <c r="J65" s="29"/>
      <c r="K65" s="28"/>
      <c r="L65" s="28"/>
      <c r="M65" s="28"/>
      <c r="N65" s="28"/>
      <c r="O65" s="28"/>
      <c r="P65" s="28"/>
      <c r="Q65" s="22"/>
      <c r="R65" s="22"/>
      <c r="S65" s="22"/>
    </row>
    <row r="66" spans="2:19" ht="12.75">
      <c r="B66" s="30" t="s">
        <v>201</v>
      </c>
      <c r="C66" s="22"/>
      <c r="D66" s="22"/>
      <c r="H66" s="28"/>
      <c r="I66" s="500">
        <f>P39+P21+L63+P27+L46+L55</f>
        <v>8967610</v>
      </c>
      <c r="J66" s="500"/>
      <c r="K66" s="500"/>
      <c r="L66" s="28"/>
      <c r="M66" s="28"/>
      <c r="N66" s="28"/>
      <c r="O66" s="28"/>
      <c r="P66" s="28"/>
      <c r="Q66" s="22"/>
      <c r="R66" s="22"/>
      <c r="S66" s="22"/>
    </row>
    <row r="67" spans="2:19" ht="12.75">
      <c r="B67" s="27"/>
      <c r="C67" s="28"/>
      <c r="D67" s="28"/>
      <c r="E67" s="28"/>
      <c r="F67" s="28"/>
      <c r="G67" s="28"/>
      <c r="H67" s="28"/>
      <c r="I67" s="29"/>
      <c r="J67" s="29"/>
      <c r="K67" s="28"/>
      <c r="L67" s="28"/>
      <c r="M67" s="28"/>
      <c r="N67" s="28"/>
      <c r="O67" s="28"/>
      <c r="P67" s="28"/>
      <c r="Q67" s="22"/>
      <c r="R67" s="22"/>
      <c r="S67" s="22"/>
    </row>
    <row r="68" spans="2:19" ht="12.75">
      <c r="B68" s="27"/>
      <c r="C68" s="31"/>
      <c r="D68" s="31"/>
      <c r="E68" s="31"/>
      <c r="F68" s="31"/>
      <c r="G68" s="31"/>
      <c r="H68" s="31"/>
      <c r="I68" s="29"/>
      <c r="J68" s="29"/>
      <c r="K68" s="28"/>
      <c r="L68" s="28"/>
      <c r="M68" s="28"/>
      <c r="N68" s="28"/>
      <c r="O68" s="28"/>
      <c r="P68" s="28"/>
      <c r="Q68" s="22"/>
      <c r="R68" s="22"/>
      <c r="S68" s="22"/>
    </row>
    <row r="69" spans="2:19" ht="15">
      <c r="B69" s="32" t="s">
        <v>95</v>
      </c>
      <c r="C69" s="32"/>
      <c r="D69" s="32"/>
      <c r="E69" s="32"/>
      <c r="F69" s="32"/>
      <c r="G69" s="32"/>
      <c r="H69" s="32"/>
      <c r="I69" s="32"/>
      <c r="J69" s="32"/>
      <c r="K69" s="32"/>
      <c r="L69" s="32" t="s">
        <v>60</v>
      </c>
      <c r="M69" s="32"/>
      <c r="N69" s="32"/>
      <c r="O69" s="33"/>
      <c r="P69" s="34"/>
      <c r="Q69" s="34"/>
      <c r="R69" s="22"/>
      <c r="S69" s="22"/>
    </row>
    <row r="70" spans="15:19" ht="12.75">
      <c r="O70" s="22"/>
      <c r="P70" s="22"/>
      <c r="Q70" s="22"/>
      <c r="R70" s="22"/>
      <c r="S70" s="22"/>
    </row>
    <row r="71" spans="2:14" ht="12.75">
      <c r="B71" s="32" t="s">
        <v>96</v>
      </c>
      <c r="I71" s="32"/>
      <c r="J71" s="32"/>
      <c r="K71" s="32"/>
      <c r="L71" s="10" t="s">
        <v>371</v>
      </c>
      <c r="M71" s="32"/>
      <c r="N71" s="32"/>
    </row>
    <row r="72" spans="2:18" ht="12.75">
      <c r="B72" s="35" t="s">
        <v>61</v>
      </c>
      <c r="O72" s="32"/>
      <c r="P72" s="32"/>
      <c r="Q72" s="32"/>
      <c r="R72" s="32"/>
    </row>
    <row r="73" spans="2:14" ht="15">
      <c r="B73" s="27"/>
      <c r="C73" s="31"/>
      <c r="D73" s="31"/>
      <c r="E73" s="31"/>
      <c r="F73" s="31"/>
      <c r="G73" s="31"/>
      <c r="H73" s="31"/>
      <c r="I73" s="29"/>
      <c r="J73" s="29"/>
      <c r="K73" s="28"/>
      <c r="L73" s="28"/>
      <c r="M73" s="34"/>
      <c r="N73" s="34"/>
    </row>
    <row r="76" spans="15:19" ht="15">
      <c r="O76" s="34"/>
      <c r="P76" s="34"/>
      <c r="Q76" s="34"/>
      <c r="R76" s="34"/>
      <c r="S76" s="22"/>
    </row>
  </sheetData>
  <sheetProtection/>
  <mergeCells count="104">
    <mergeCell ref="C18:I18"/>
    <mergeCell ref="J18:O18"/>
    <mergeCell ref="P18:S18"/>
    <mergeCell ref="C20:I20"/>
    <mergeCell ref="J20:O20"/>
    <mergeCell ref="P20:S20"/>
    <mergeCell ref="C62:I62"/>
    <mergeCell ref="J62:K62"/>
    <mergeCell ref="L62:S62"/>
    <mergeCell ref="C35:I35"/>
    <mergeCell ref="J35:O35"/>
    <mergeCell ref="P35:S35"/>
    <mergeCell ref="C36:I36"/>
    <mergeCell ref="P38:S38"/>
    <mergeCell ref="J36:O36"/>
    <mergeCell ref="P36:S36"/>
    <mergeCell ref="M4:R4"/>
    <mergeCell ref="M2:S3"/>
    <mergeCell ref="P15:S15"/>
    <mergeCell ref="B10:R10"/>
    <mergeCell ref="C19:I19"/>
    <mergeCell ref="J19:O19"/>
    <mergeCell ref="P19:S19"/>
    <mergeCell ref="C17:I17"/>
    <mergeCell ref="J17:O17"/>
    <mergeCell ref="P17:S17"/>
    <mergeCell ref="P21:S21"/>
    <mergeCell ref="B31:S31"/>
    <mergeCell ref="C21:I21"/>
    <mergeCell ref="P33:S33"/>
    <mergeCell ref="B2:G3"/>
    <mergeCell ref="G9:N9"/>
    <mergeCell ref="G11:N11"/>
    <mergeCell ref="C15:I15"/>
    <mergeCell ref="J15:O15"/>
    <mergeCell ref="B14:S14"/>
    <mergeCell ref="P34:S34"/>
    <mergeCell ref="J39:O39"/>
    <mergeCell ref="P39:S39"/>
    <mergeCell ref="L60:S60"/>
    <mergeCell ref="C16:I16"/>
    <mergeCell ref="J16:O16"/>
    <mergeCell ref="P16:S16"/>
    <mergeCell ref="J37:O37"/>
    <mergeCell ref="P37:S37"/>
    <mergeCell ref="J21:O21"/>
    <mergeCell ref="I66:K66"/>
    <mergeCell ref="B57:S57"/>
    <mergeCell ref="C59:I59"/>
    <mergeCell ref="J59:K59"/>
    <mergeCell ref="C63:K63"/>
    <mergeCell ref="L63:S63"/>
    <mergeCell ref="L59:S59"/>
    <mergeCell ref="C61:I61"/>
    <mergeCell ref="J61:K61"/>
    <mergeCell ref="L61:S61"/>
    <mergeCell ref="C60:I60"/>
    <mergeCell ref="J60:K60"/>
    <mergeCell ref="C33:I33"/>
    <mergeCell ref="J33:O33"/>
    <mergeCell ref="C39:I39"/>
    <mergeCell ref="C34:I34"/>
    <mergeCell ref="J34:O34"/>
    <mergeCell ref="C37:I37"/>
    <mergeCell ref="C38:I38"/>
    <mergeCell ref="J38:O38"/>
    <mergeCell ref="B23:S23"/>
    <mergeCell ref="C24:I24"/>
    <mergeCell ref="J24:O24"/>
    <mergeCell ref="P24:S24"/>
    <mergeCell ref="C25:I25"/>
    <mergeCell ref="J25:O25"/>
    <mergeCell ref="P25:S25"/>
    <mergeCell ref="C26:I26"/>
    <mergeCell ref="J26:O26"/>
    <mergeCell ref="P26:S26"/>
    <mergeCell ref="C27:I27"/>
    <mergeCell ref="J27:O27"/>
    <mergeCell ref="P27:S27"/>
    <mergeCell ref="B41:S41"/>
    <mergeCell ref="C43:I43"/>
    <mergeCell ref="J43:K43"/>
    <mergeCell ref="L43:S43"/>
    <mergeCell ref="C44:I44"/>
    <mergeCell ref="J44:K44"/>
    <mergeCell ref="L44:S44"/>
    <mergeCell ref="J53:K53"/>
    <mergeCell ref="L53:S53"/>
    <mergeCell ref="C45:I45"/>
    <mergeCell ref="J45:K45"/>
    <mergeCell ref="L45:S45"/>
    <mergeCell ref="C46:K46"/>
    <mergeCell ref="L46:S46"/>
    <mergeCell ref="I48:K48"/>
    <mergeCell ref="C54:I54"/>
    <mergeCell ref="J54:K54"/>
    <mergeCell ref="L54:S54"/>
    <mergeCell ref="C55:K55"/>
    <mergeCell ref="L55:S55"/>
    <mergeCell ref="B50:S50"/>
    <mergeCell ref="C52:I52"/>
    <mergeCell ref="J52:K52"/>
    <mergeCell ref="L52:S52"/>
    <mergeCell ref="C53:I53"/>
  </mergeCells>
  <printOptions/>
  <pageMargins left="0.5905511811023623" right="0" top="0.1968503937007874" bottom="0" header="0" footer="0"/>
  <pageSetup fitToWidth="2" horizontalDpi="600" verticalDpi="600" orientation="portrait" paperSize="9" scale="96" r:id="rId1"/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R31"/>
  <sheetViews>
    <sheetView zoomScalePageLayoutView="0" workbookViewId="0" topLeftCell="A1">
      <selection activeCell="K30" sqref="K30"/>
    </sheetView>
  </sheetViews>
  <sheetFormatPr defaultColWidth="9.00390625" defaultRowHeight="12.75" outlineLevelRow="1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118</v>
      </c>
      <c r="M1" s="12"/>
      <c r="N1" s="12"/>
      <c r="O1" s="12"/>
      <c r="P1" s="12"/>
      <c r="Q1" s="13"/>
      <c r="R1" s="13"/>
    </row>
    <row r="2" spans="1:18" ht="12.75" customHeight="1">
      <c r="A2" s="640"/>
      <c r="B2" s="640"/>
      <c r="C2" s="640"/>
      <c r="D2" s="640"/>
      <c r="E2" s="640"/>
      <c r="F2" s="640"/>
      <c r="G2" s="10"/>
      <c r="H2" s="10"/>
      <c r="I2" s="10"/>
      <c r="J2" s="10"/>
      <c r="K2" s="10"/>
      <c r="L2" s="641" t="s">
        <v>224</v>
      </c>
      <c r="M2" s="641"/>
      <c r="N2" s="641"/>
      <c r="O2" s="641"/>
      <c r="P2" s="641"/>
      <c r="Q2" s="641"/>
      <c r="R2" s="641"/>
    </row>
    <row r="3" spans="1:18" ht="12.75">
      <c r="A3" s="640"/>
      <c r="B3" s="640"/>
      <c r="C3" s="640"/>
      <c r="D3" s="640"/>
      <c r="E3" s="640"/>
      <c r="F3" s="640"/>
      <c r="G3" s="10"/>
      <c r="H3" s="10"/>
      <c r="I3" s="10"/>
      <c r="J3" s="10"/>
      <c r="K3" s="10"/>
      <c r="L3" s="641"/>
      <c r="M3" s="641"/>
      <c r="N3" s="641"/>
      <c r="O3" s="641"/>
      <c r="P3" s="641"/>
      <c r="Q3" s="641"/>
      <c r="R3" s="641"/>
    </row>
    <row r="4" spans="1:18" ht="12.75">
      <c r="A4" s="255"/>
      <c r="B4" s="255"/>
      <c r="C4" s="255"/>
      <c r="D4" s="255"/>
      <c r="E4" s="255"/>
      <c r="F4" s="255"/>
      <c r="G4" s="10"/>
      <c r="H4" s="10"/>
      <c r="I4" s="10"/>
      <c r="J4" s="10"/>
      <c r="K4" s="10"/>
      <c r="L4" s="641" t="s">
        <v>223</v>
      </c>
      <c r="M4" s="641"/>
      <c r="N4" s="641"/>
      <c r="O4" s="641"/>
      <c r="P4" s="641"/>
      <c r="Q4" s="641"/>
      <c r="R4" s="78"/>
    </row>
    <row r="5" spans="1:18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 t="s">
        <v>220</v>
      </c>
      <c r="M5" s="12"/>
      <c r="N5" s="12"/>
      <c r="O5" s="12"/>
      <c r="P5" s="12"/>
      <c r="Q5" s="13"/>
      <c r="R5" s="13"/>
    </row>
    <row r="6" spans="1:18" ht="12.75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2" t="s">
        <v>66</v>
      </c>
      <c r="M6" s="12"/>
      <c r="N6" s="12"/>
      <c r="O6" s="12"/>
      <c r="P6" s="12"/>
      <c r="Q6" s="10"/>
      <c r="R6" s="10"/>
    </row>
    <row r="7" spans="1:18" ht="12.7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0"/>
      <c r="R7" s="10"/>
    </row>
    <row r="8" spans="1:18" ht="12.75">
      <c r="A8" s="50"/>
      <c r="B8" s="10"/>
      <c r="C8" s="10"/>
      <c r="D8" s="10"/>
      <c r="E8" s="627" t="s">
        <v>24</v>
      </c>
      <c r="F8" s="627"/>
      <c r="G8" s="627"/>
      <c r="H8" s="627"/>
      <c r="I8" s="627"/>
      <c r="J8" s="627"/>
      <c r="K8" s="627"/>
      <c r="L8" s="627"/>
      <c r="M8" s="10"/>
      <c r="N8" s="10"/>
      <c r="O8" s="10"/>
      <c r="P8" s="10"/>
      <c r="Q8" s="10"/>
      <c r="R8" s="10"/>
    </row>
    <row r="9" spans="1:18" ht="12.75">
      <c r="A9" s="627" t="s">
        <v>309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10"/>
    </row>
    <row r="10" spans="1:18" ht="12.75">
      <c r="A10" s="50"/>
      <c r="B10" s="10"/>
      <c r="C10" s="10"/>
      <c r="D10" s="10"/>
      <c r="E10" s="643" t="s">
        <v>185</v>
      </c>
      <c r="F10" s="643"/>
      <c r="G10" s="643"/>
      <c r="H10" s="643"/>
      <c r="I10" s="643"/>
      <c r="J10" s="643"/>
      <c r="K10" s="643"/>
      <c r="L10" s="643"/>
      <c r="M10" s="10"/>
      <c r="N10" s="10"/>
      <c r="O10" s="10"/>
      <c r="P10" s="10"/>
      <c r="Q10" s="10"/>
      <c r="R10" s="10"/>
    </row>
    <row r="11" spans="1:18" ht="12.75">
      <c r="A11" s="5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90" t="s">
        <v>72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</row>
    <row r="13" spans="1:18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 t="s">
        <v>30</v>
      </c>
      <c r="R13" s="11"/>
    </row>
    <row r="14" spans="1:18" ht="25.5" hidden="1" outlineLevel="1">
      <c r="A14" s="36" t="s">
        <v>25</v>
      </c>
      <c r="B14" s="501" t="s">
        <v>26</v>
      </c>
      <c r="C14" s="501"/>
      <c r="D14" s="501"/>
      <c r="E14" s="501"/>
      <c r="F14" s="501"/>
      <c r="G14" s="501"/>
      <c r="H14" s="501" t="s">
        <v>28</v>
      </c>
      <c r="I14" s="501"/>
      <c r="J14" s="700" t="s">
        <v>62</v>
      </c>
      <c r="K14" s="700"/>
      <c r="L14" s="37" t="s">
        <v>63</v>
      </c>
      <c r="M14" s="501" t="s">
        <v>39</v>
      </c>
      <c r="N14" s="501"/>
      <c r="O14" s="501"/>
      <c r="P14" s="491" t="s">
        <v>67</v>
      </c>
      <c r="Q14" s="492"/>
      <c r="R14" s="493"/>
    </row>
    <row r="15" spans="1:18" ht="12.75" hidden="1" outlineLevel="1">
      <c r="A15" s="36">
        <v>1</v>
      </c>
      <c r="B15" s="501">
        <v>2</v>
      </c>
      <c r="C15" s="501"/>
      <c r="D15" s="501"/>
      <c r="E15" s="501"/>
      <c r="F15" s="501"/>
      <c r="G15" s="501"/>
      <c r="H15" s="501">
        <v>3</v>
      </c>
      <c r="I15" s="501"/>
      <c r="J15" s="501">
        <v>4</v>
      </c>
      <c r="K15" s="501"/>
      <c r="L15" s="36">
        <v>5</v>
      </c>
      <c r="M15" s="501">
        <v>6</v>
      </c>
      <c r="N15" s="501"/>
      <c r="O15" s="501"/>
      <c r="P15" s="491">
        <v>7</v>
      </c>
      <c r="Q15" s="492"/>
      <c r="R15" s="493"/>
    </row>
    <row r="16" spans="1:18" ht="41.25" customHeight="1" hidden="1" outlineLevel="1">
      <c r="A16" s="36">
        <v>1</v>
      </c>
      <c r="B16" s="478" t="s">
        <v>170</v>
      </c>
      <c r="C16" s="479"/>
      <c r="D16" s="479"/>
      <c r="E16" s="479"/>
      <c r="F16" s="479"/>
      <c r="G16" s="480"/>
      <c r="H16" s="678" t="s">
        <v>117</v>
      </c>
      <c r="I16" s="678"/>
      <c r="J16" s="692">
        <f>P16/M16/L16</f>
        <v>0</v>
      </c>
      <c r="K16" s="692"/>
      <c r="L16" s="65">
        <v>172</v>
      </c>
      <c r="M16" s="694">
        <v>15</v>
      </c>
      <c r="N16" s="694"/>
      <c r="O16" s="694"/>
      <c r="P16" s="533">
        <v>0</v>
      </c>
      <c r="Q16" s="534"/>
      <c r="R16" s="535"/>
    </row>
    <row r="17" spans="1:18" ht="12.75" hidden="1" outlineLevel="1">
      <c r="A17" s="36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689"/>
      <c r="P17" s="637">
        <f>P16</f>
        <v>0</v>
      </c>
      <c r="Q17" s="638"/>
      <c r="R17" s="639"/>
    </row>
    <row r="18" ht="12.75" hidden="1" outlineLevel="1"/>
    <row r="19" spans="1:18" ht="12.75" hidden="1" outlineLevel="1">
      <c r="A19" s="1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23" t="s">
        <v>36</v>
      </c>
      <c r="Q19" s="10"/>
      <c r="R19" s="10"/>
    </row>
    <row r="20" spans="1:18" ht="38.25" collapsed="1">
      <c r="A20" s="16" t="s">
        <v>25</v>
      </c>
      <c r="B20" s="491" t="s">
        <v>26</v>
      </c>
      <c r="C20" s="492"/>
      <c r="D20" s="492"/>
      <c r="E20" s="492"/>
      <c r="F20" s="492"/>
      <c r="G20" s="492"/>
      <c r="H20" s="493"/>
      <c r="I20" s="36" t="s">
        <v>28</v>
      </c>
      <c r="J20" s="491" t="s">
        <v>62</v>
      </c>
      <c r="K20" s="493"/>
      <c r="L20" s="37" t="s">
        <v>105</v>
      </c>
      <c r="M20" s="491" t="s">
        <v>39</v>
      </c>
      <c r="N20" s="492"/>
      <c r="O20" s="493"/>
      <c r="P20" s="491" t="s">
        <v>67</v>
      </c>
      <c r="Q20" s="492"/>
      <c r="R20" s="493"/>
    </row>
    <row r="21" spans="1:18" ht="12.75">
      <c r="A21" s="36">
        <v>1</v>
      </c>
      <c r="B21" s="491">
        <v>2</v>
      </c>
      <c r="C21" s="492"/>
      <c r="D21" s="492"/>
      <c r="E21" s="492"/>
      <c r="F21" s="492"/>
      <c r="G21" s="492"/>
      <c r="H21" s="493"/>
      <c r="I21" s="36">
        <v>3</v>
      </c>
      <c r="J21" s="491">
        <v>4</v>
      </c>
      <c r="K21" s="493"/>
      <c r="L21" s="36">
        <v>5</v>
      </c>
      <c r="M21" s="491">
        <v>6</v>
      </c>
      <c r="N21" s="492"/>
      <c r="O21" s="493"/>
      <c r="P21" s="491">
        <v>7</v>
      </c>
      <c r="Q21" s="492"/>
      <c r="R21" s="493"/>
    </row>
    <row r="22" spans="1:18" ht="30.75" customHeight="1">
      <c r="A22" s="36">
        <v>1</v>
      </c>
      <c r="B22" s="491" t="s">
        <v>106</v>
      </c>
      <c r="C22" s="492"/>
      <c r="D22" s="492"/>
      <c r="E22" s="492"/>
      <c r="F22" s="492"/>
      <c r="G22" s="492"/>
      <c r="H22" s="493"/>
      <c r="I22" s="63" t="s">
        <v>276</v>
      </c>
      <c r="J22" s="495">
        <f>P22/M22/L22</f>
        <v>80</v>
      </c>
      <c r="K22" s="497"/>
      <c r="L22" s="40">
        <v>97</v>
      </c>
      <c r="M22" s="491">
        <v>15</v>
      </c>
      <c r="N22" s="492"/>
      <c r="O22" s="493"/>
      <c r="P22" s="506">
        <v>116400</v>
      </c>
      <c r="Q22" s="507"/>
      <c r="R22" s="508"/>
    </row>
    <row r="25" spans="1:13" ht="12.75">
      <c r="A25" s="30" t="s">
        <v>201</v>
      </c>
      <c r="B25" s="22"/>
      <c r="C25" s="22"/>
      <c r="D25" s="10"/>
      <c r="E25" s="10"/>
      <c r="F25" s="10"/>
      <c r="G25" s="28"/>
      <c r="H25" s="500">
        <f>P17+P22</f>
        <v>116400</v>
      </c>
      <c r="I25" s="500"/>
      <c r="J25" s="500"/>
      <c r="K25" s="28"/>
      <c r="L25" s="28"/>
      <c r="M25" s="28"/>
    </row>
    <row r="26" spans="1:13" ht="12.75">
      <c r="A26" s="27"/>
      <c r="B26" s="28"/>
      <c r="C26" s="28"/>
      <c r="D26" s="28"/>
      <c r="E26" s="28"/>
      <c r="F26" s="28"/>
      <c r="G26" s="28"/>
      <c r="H26" s="29"/>
      <c r="I26" s="29"/>
      <c r="J26" s="28"/>
      <c r="K26" s="28"/>
      <c r="L26" s="28"/>
      <c r="M26" s="28"/>
    </row>
    <row r="27" spans="1:13" ht="12.75">
      <c r="A27" s="27"/>
      <c r="B27" s="31"/>
      <c r="C27" s="31"/>
      <c r="D27" s="31"/>
      <c r="E27" s="31"/>
      <c r="F27" s="31"/>
      <c r="G27" s="31"/>
      <c r="H27" s="29"/>
      <c r="I27" s="29"/>
      <c r="J27" s="28"/>
      <c r="K27" s="28"/>
      <c r="L27" s="28"/>
      <c r="M27" s="28"/>
    </row>
    <row r="28" spans="1:13" ht="12.75">
      <c r="A28" s="32" t="s">
        <v>95</v>
      </c>
      <c r="B28" s="32"/>
      <c r="C28" s="32"/>
      <c r="D28" s="32"/>
      <c r="E28" s="32"/>
      <c r="F28" s="32"/>
      <c r="G28" s="32"/>
      <c r="H28" s="32"/>
      <c r="I28" s="32"/>
      <c r="J28" s="32"/>
      <c r="K28" s="32" t="s">
        <v>60</v>
      </c>
      <c r="L28" s="32"/>
      <c r="M28" s="32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32" t="s">
        <v>96</v>
      </c>
      <c r="B30" s="10"/>
      <c r="C30" s="10"/>
      <c r="D30" s="10"/>
      <c r="E30" s="10"/>
      <c r="F30" s="10"/>
      <c r="G30" s="10"/>
      <c r="H30" s="32"/>
      <c r="I30" s="32"/>
      <c r="J30" s="32"/>
      <c r="K30" s="10" t="s">
        <v>371</v>
      </c>
      <c r="L30" s="32"/>
      <c r="M30" s="32"/>
    </row>
    <row r="31" spans="1:13" ht="12.75">
      <c r="A31" s="35" t="s">
        <v>61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sheetProtection/>
  <mergeCells count="37">
    <mergeCell ref="H15:I15"/>
    <mergeCell ref="J15:K15"/>
    <mergeCell ref="M15:O15"/>
    <mergeCell ref="P15:R15"/>
    <mergeCell ref="L4:Q4"/>
    <mergeCell ref="B14:G14"/>
    <mergeCell ref="H14:I14"/>
    <mergeCell ref="A2:F3"/>
    <mergeCell ref="L2:R3"/>
    <mergeCell ref="E8:L8"/>
    <mergeCell ref="A9:Q9"/>
    <mergeCell ref="E10:L10"/>
    <mergeCell ref="P14:R14"/>
    <mergeCell ref="A12:R12"/>
    <mergeCell ref="B17:O17"/>
    <mergeCell ref="P17:R17"/>
    <mergeCell ref="J16:K16"/>
    <mergeCell ref="J14:K14"/>
    <mergeCell ref="M14:O14"/>
    <mergeCell ref="M16:O16"/>
    <mergeCell ref="P16:R16"/>
    <mergeCell ref="B16:G16"/>
    <mergeCell ref="H16:I16"/>
    <mergeCell ref="B15:G15"/>
    <mergeCell ref="H25:J25"/>
    <mergeCell ref="B20:H20"/>
    <mergeCell ref="J20:K20"/>
    <mergeCell ref="M20:O20"/>
    <mergeCell ref="B22:H22"/>
    <mergeCell ref="J22:K22"/>
    <mergeCell ref="M22:O22"/>
    <mergeCell ref="P22:R22"/>
    <mergeCell ref="P20:R20"/>
    <mergeCell ref="B21:H21"/>
    <mergeCell ref="J21:K21"/>
    <mergeCell ref="M21:O21"/>
    <mergeCell ref="P21:R21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Y45"/>
  <sheetViews>
    <sheetView showGridLines="0" zoomScalePageLayoutView="0" workbookViewId="0" topLeftCell="A4">
      <selection activeCell="P48" sqref="P48"/>
    </sheetView>
  </sheetViews>
  <sheetFormatPr defaultColWidth="9.00390625" defaultRowHeight="12.75" outlineLevelRow="1"/>
  <cols>
    <col min="1" max="1" width="1.00390625" style="0" customWidth="1"/>
    <col min="2" max="2" width="5.875" style="10" customWidth="1"/>
    <col min="3" max="6" width="4.75390625" style="10" customWidth="1"/>
    <col min="7" max="7" width="7.00390625" style="10" customWidth="1"/>
    <col min="8" max="8" width="4.75390625" style="10" customWidth="1"/>
    <col min="9" max="9" width="3.375" style="10" customWidth="1"/>
    <col min="10" max="10" width="9.625" style="10" customWidth="1"/>
    <col min="11" max="11" width="4.75390625" style="10" customWidth="1"/>
    <col min="12" max="12" width="6.37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</cols>
  <sheetData>
    <row r="1" spans="2:19" ht="12.75" customHeight="1">
      <c r="B1" s="3"/>
      <c r="M1" s="12" t="s">
        <v>118</v>
      </c>
      <c r="N1" s="12"/>
      <c r="O1" s="12"/>
      <c r="P1" s="12"/>
      <c r="Q1" s="12"/>
      <c r="R1" s="13"/>
      <c r="S1" s="13"/>
    </row>
    <row r="2" spans="2:19" ht="13.5" customHeight="1">
      <c r="B2" s="640"/>
      <c r="C2" s="640"/>
      <c r="D2" s="640"/>
      <c r="E2" s="640"/>
      <c r="F2" s="640"/>
      <c r="G2" s="640"/>
      <c r="M2" s="641" t="s">
        <v>224</v>
      </c>
      <c r="N2" s="641"/>
      <c r="O2" s="641"/>
      <c r="P2" s="641"/>
      <c r="Q2" s="641"/>
      <c r="R2" s="641"/>
      <c r="S2" s="641"/>
    </row>
    <row r="3" spans="2:19" ht="12.75" customHeight="1">
      <c r="B3" s="640"/>
      <c r="C3" s="640"/>
      <c r="D3" s="640"/>
      <c r="E3" s="640"/>
      <c r="F3" s="640"/>
      <c r="G3" s="640"/>
      <c r="M3" s="641"/>
      <c r="N3" s="641"/>
      <c r="O3" s="641"/>
      <c r="P3" s="641"/>
      <c r="Q3" s="641"/>
      <c r="R3" s="641"/>
      <c r="S3" s="641"/>
    </row>
    <row r="4" spans="2:19" ht="12.75" customHeight="1">
      <c r="B4" s="255"/>
      <c r="C4" s="255"/>
      <c r="D4" s="255"/>
      <c r="E4" s="255"/>
      <c r="F4" s="255"/>
      <c r="G4" s="255"/>
      <c r="M4" s="641" t="s">
        <v>223</v>
      </c>
      <c r="N4" s="641"/>
      <c r="O4" s="641"/>
      <c r="P4" s="641"/>
      <c r="Q4" s="641"/>
      <c r="R4" s="641"/>
      <c r="S4" s="78"/>
    </row>
    <row r="5" spans="2:19" ht="12.75" customHeight="1">
      <c r="B5" s="3"/>
      <c r="M5" s="12" t="s">
        <v>220</v>
      </c>
      <c r="N5" s="12"/>
      <c r="O5" s="12"/>
      <c r="P5" s="12"/>
      <c r="Q5" s="12"/>
      <c r="R5" s="13"/>
      <c r="S5" s="13"/>
    </row>
    <row r="6" spans="2:17" ht="12.75" customHeight="1">
      <c r="B6" s="3"/>
      <c r="M6" s="12" t="s">
        <v>66</v>
      </c>
      <c r="N6" s="12"/>
      <c r="O6" s="12"/>
      <c r="P6" s="12"/>
      <c r="Q6" s="12"/>
    </row>
    <row r="7" spans="2:17" ht="12.75" customHeight="1">
      <c r="B7" s="3"/>
      <c r="M7" s="12"/>
      <c r="N7" s="12"/>
      <c r="O7" s="12"/>
      <c r="P7" s="12"/>
      <c r="Q7" s="12"/>
    </row>
    <row r="8" ht="12.75" customHeight="1"/>
    <row r="9" spans="7:14" ht="12.75">
      <c r="G9" s="627" t="s">
        <v>24</v>
      </c>
      <c r="H9" s="627"/>
      <c r="I9" s="627"/>
      <c r="J9" s="627"/>
      <c r="K9" s="627"/>
      <c r="L9" s="627"/>
      <c r="M9" s="627"/>
      <c r="N9" s="627"/>
    </row>
    <row r="10" spans="2:18" ht="12.75">
      <c r="B10" s="627" t="s">
        <v>310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</row>
    <row r="11" spans="6:14" ht="13.5" customHeight="1">
      <c r="F11" s="15"/>
      <c r="G11" s="643" t="s">
        <v>185</v>
      </c>
      <c r="H11" s="643"/>
      <c r="I11" s="643"/>
      <c r="J11" s="643"/>
      <c r="K11" s="643"/>
      <c r="L11" s="643"/>
      <c r="M11" s="643"/>
      <c r="N11" s="643"/>
    </row>
    <row r="13" spans="2:19" ht="12.75">
      <c r="B13" s="490" t="s">
        <v>69</v>
      </c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</row>
    <row r="14" spans="2:19" ht="9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2:19" ht="12" customHeight="1">
      <c r="B15" s="16" t="s">
        <v>25</v>
      </c>
      <c r="C15" s="491" t="s">
        <v>26</v>
      </c>
      <c r="D15" s="492"/>
      <c r="E15" s="492"/>
      <c r="F15" s="492"/>
      <c r="G15" s="492"/>
      <c r="H15" s="492"/>
      <c r="I15" s="492"/>
      <c r="J15" s="501" t="s">
        <v>28</v>
      </c>
      <c r="K15" s="501"/>
      <c r="L15" s="491" t="s">
        <v>122</v>
      </c>
      <c r="M15" s="492"/>
      <c r="N15" s="492"/>
      <c r="O15" s="492"/>
      <c r="P15" s="492"/>
      <c r="Q15" s="492"/>
      <c r="R15" s="492"/>
      <c r="S15" s="493"/>
    </row>
    <row r="16" spans="2:19" ht="12.75">
      <c r="B16" s="16">
        <v>1</v>
      </c>
      <c r="C16" s="491">
        <v>2</v>
      </c>
      <c r="D16" s="492"/>
      <c r="E16" s="492"/>
      <c r="F16" s="492"/>
      <c r="G16" s="492"/>
      <c r="H16" s="492"/>
      <c r="I16" s="492"/>
      <c r="J16" s="501">
        <v>3</v>
      </c>
      <c r="K16" s="501"/>
      <c r="L16" s="491">
        <v>4</v>
      </c>
      <c r="M16" s="492"/>
      <c r="N16" s="492"/>
      <c r="O16" s="492"/>
      <c r="P16" s="492"/>
      <c r="Q16" s="492"/>
      <c r="R16" s="492"/>
      <c r="S16" s="493"/>
    </row>
    <row r="17" spans="2:25" ht="12" customHeight="1">
      <c r="B17" s="17">
        <v>1</v>
      </c>
      <c r="C17" s="491" t="s">
        <v>124</v>
      </c>
      <c r="D17" s="492"/>
      <c r="E17" s="492"/>
      <c r="F17" s="492"/>
      <c r="G17" s="492"/>
      <c r="H17" s="492"/>
      <c r="I17" s="492"/>
      <c r="J17" s="724">
        <v>78</v>
      </c>
      <c r="K17" s="724"/>
      <c r="L17" s="721">
        <v>128000</v>
      </c>
      <c r="M17" s="722"/>
      <c r="N17" s="722"/>
      <c r="O17" s="722"/>
      <c r="P17" s="722"/>
      <c r="Q17" s="722"/>
      <c r="R17" s="722"/>
      <c r="S17" s="723"/>
      <c r="W17" s="608"/>
      <c r="X17" s="608"/>
      <c r="Y17" s="608"/>
    </row>
    <row r="18" spans="2:25" ht="12" customHeight="1">
      <c r="B18" s="17">
        <v>2</v>
      </c>
      <c r="C18" s="491" t="s">
        <v>124</v>
      </c>
      <c r="D18" s="492"/>
      <c r="E18" s="492"/>
      <c r="F18" s="492"/>
      <c r="G18" s="492"/>
      <c r="H18" s="492"/>
      <c r="I18" s="492"/>
      <c r="J18" s="724">
        <v>78</v>
      </c>
      <c r="K18" s="724"/>
      <c r="L18" s="721">
        <v>9300</v>
      </c>
      <c r="M18" s="722"/>
      <c r="N18" s="722"/>
      <c r="O18" s="722"/>
      <c r="P18" s="722"/>
      <c r="Q18" s="722"/>
      <c r="R18" s="722"/>
      <c r="S18" s="723"/>
      <c r="W18" s="608"/>
      <c r="X18" s="608"/>
      <c r="Y18" s="608"/>
    </row>
    <row r="19" spans="2:19" ht="12.75" customHeight="1">
      <c r="B19" s="18"/>
      <c r="C19" s="486" t="s">
        <v>57</v>
      </c>
      <c r="D19" s="487"/>
      <c r="E19" s="487"/>
      <c r="F19" s="487"/>
      <c r="G19" s="487"/>
      <c r="H19" s="487"/>
      <c r="I19" s="487"/>
      <c r="J19" s="487"/>
      <c r="K19" s="689"/>
      <c r="L19" s="550">
        <f>SUM(L17:S18)</f>
        <v>137300</v>
      </c>
      <c r="M19" s="551"/>
      <c r="N19" s="551"/>
      <c r="O19" s="551"/>
      <c r="P19" s="551"/>
      <c r="Q19" s="551"/>
      <c r="R19" s="551"/>
      <c r="S19" s="552"/>
    </row>
    <row r="20" spans="2:19" ht="12.7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</row>
    <row r="21" spans="2:19" ht="14.25" customHeight="1" hidden="1" outlineLevel="1">
      <c r="B21" s="490" t="s">
        <v>71</v>
      </c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</row>
    <row r="22" spans="2:19" s="10" customFormat="1" ht="14.25" customHeight="1" hidden="1" outlineLevel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2" customHeight="1" hidden="1" outlineLevel="1">
      <c r="B23" s="16" t="s">
        <v>25</v>
      </c>
      <c r="C23" s="491" t="s">
        <v>26</v>
      </c>
      <c r="D23" s="492"/>
      <c r="E23" s="492"/>
      <c r="F23" s="492"/>
      <c r="G23" s="492"/>
      <c r="H23" s="492"/>
      <c r="I23" s="492"/>
      <c r="J23" s="501" t="s">
        <v>28</v>
      </c>
      <c r="K23" s="501"/>
      <c r="L23" s="491" t="s">
        <v>122</v>
      </c>
      <c r="M23" s="492"/>
      <c r="N23" s="492"/>
      <c r="O23" s="492"/>
      <c r="P23" s="492"/>
      <c r="Q23" s="492"/>
      <c r="R23" s="492"/>
      <c r="S23" s="493"/>
    </row>
    <row r="24" spans="2:19" ht="12.75" hidden="1" outlineLevel="1">
      <c r="B24" s="16">
        <v>1</v>
      </c>
      <c r="C24" s="491">
        <v>2</v>
      </c>
      <c r="D24" s="492"/>
      <c r="E24" s="492"/>
      <c r="F24" s="492"/>
      <c r="G24" s="492"/>
      <c r="H24" s="492"/>
      <c r="I24" s="492"/>
      <c r="J24" s="501">
        <v>3</v>
      </c>
      <c r="K24" s="501"/>
      <c r="L24" s="491">
        <v>4</v>
      </c>
      <c r="M24" s="492"/>
      <c r="N24" s="492"/>
      <c r="O24" s="492"/>
      <c r="P24" s="492"/>
      <c r="Q24" s="492"/>
      <c r="R24" s="492"/>
      <c r="S24" s="493"/>
    </row>
    <row r="25" spans="2:25" ht="12" customHeight="1" hidden="1" outlineLevel="1">
      <c r="B25" s="17">
        <v>1</v>
      </c>
      <c r="C25" s="491" t="s">
        <v>124</v>
      </c>
      <c r="D25" s="492"/>
      <c r="E25" s="492"/>
      <c r="F25" s="492"/>
      <c r="G25" s="492"/>
      <c r="H25" s="492"/>
      <c r="I25" s="492"/>
      <c r="J25" s="501">
        <v>81</v>
      </c>
      <c r="K25" s="501"/>
      <c r="L25" s="721"/>
      <c r="M25" s="722"/>
      <c r="N25" s="722"/>
      <c r="O25" s="722"/>
      <c r="P25" s="722"/>
      <c r="Q25" s="722"/>
      <c r="R25" s="722"/>
      <c r="S25" s="723"/>
      <c r="W25" s="608"/>
      <c r="X25" s="608"/>
      <c r="Y25" s="608"/>
    </row>
    <row r="26" spans="2:19" ht="12.75" customHeight="1" hidden="1" outlineLevel="1">
      <c r="B26" s="18"/>
      <c r="C26" s="660" t="s">
        <v>57</v>
      </c>
      <c r="D26" s="660"/>
      <c r="E26" s="660"/>
      <c r="F26" s="660"/>
      <c r="G26" s="660"/>
      <c r="H26" s="660"/>
      <c r="I26" s="660"/>
      <c r="J26" s="660"/>
      <c r="K26" s="660"/>
      <c r="L26" s="551">
        <f>L25</f>
        <v>0</v>
      </c>
      <c r="M26" s="551"/>
      <c r="N26" s="551"/>
      <c r="O26" s="551"/>
      <c r="P26" s="551"/>
      <c r="Q26" s="551"/>
      <c r="R26" s="551"/>
      <c r="S26" s="552"/>
    </row>
    <row r="27" spans="2:19" ht="12.75" customHeight="1" collapsed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6"/>
      <c r="Q27" s="26"/>
      <c r="R27" s="26"/>
      <c r="S27" s="26"/>
    </row>
    <row r="28" spans="2:19" ht="14.25" customHeight="1" hidden="1" outlineLevel="1">
      <c r="B28" s="682" t="s">
        <v>104</v>
      </c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</row>
    <row r="29" spans="17:20" ht="11.25" customHeight="1" hidden="1" outlineLevel="1">
      <c r="Q29" s="23"/>
      <c r="T29" s="8"/>
    </row>
    <row r="30" spans="2:19" ht="12" customHeight="1" hidden="1" outlineLevel="1">
      <c r="B30" s="16" t="s">
        <v>25</v>
      </c>
      <c r="C30" s="491" t="s">
        <v>26</v>
      </c>
      <c r="D30" s="492"/>
      <c r="E30" s="492"/>
      <c r="F30" s="492"/>
      <c r="G30" s="492"/>
      <c r="H30" s="492"/>
      <c r="I30" s="492"/>
      <c r="J30" s="501" t="s">
        <v>28</v>
      </c>
      <c r="K30" s="501"/>
      <c r="L30" s="491" t="s">
        <v>122</v>
      </c>
      <c r="M30" s="492"/>
      <c r="N30" s="492"/>
      <c r="O30" s="492"/>
      <c r="P30" s="492"/>
      <c r="Q30" s="492"/>
      <c r="R30" s="492"/>
      <c r="S30" s="493"/>
    </row>
    <row r="31" spans="2:19" ht="12.75" hidden="1" outlineLevel="1">
      <c r="B31" s="16">
        <v>1</v>
      </c>
      <c r="C31" s="491">
        <v>2</v>
      </c>
      <c r="D31" s="492"/>
      <c r="E31" s="492"/>
      <c r="F31" s="492"/>
      <c r="G31" s="492"/>
      <c r="H31" s="492"/>
      <c r="I31" s="492"/>
      <c r="J31" s="501">
        <v>3</v>
      </c>
      <c r="K31" s="501"/>
      <c r="L31" s="491">
        <v>4</v>
      </c>
      <c r="M31" s="492"/>
      <c r="N31" s="492"/>
      <c r="O31" s="492"/>
      <c r="P31" s="492"/>
      <c r="Q31" s="492"/>
      <c r="R31" s="492"/>
      <c r="S31" s="493"/>
    </row>
    <row r="32" spans="2:25" ht="12" customHeight="1" hidden="1" outlineLevel="1">
      <c r="B32" s="17">
        <v>1</v>
      </c>
      <c r="C32" s="491" t="s">
        <v>124</v>
      </c>
      <c r="D32" s="492"/>
      <c r="E32" s="492"/>
      <c r="F32" s="492"/>
      <c r="G32" s="492"/>
      <c r="H32" s="492"/>
      <c r="I32" s="492"/>
      <c r="J32" s="501">
        <v>59</v>
      </c>
      <c r="K32" s="501"/>
      <c r="L32" s="721"/>
      <c r="M32" s="722"/>
      <c r="N32" s="722"/>
      <c r="O32" s="722"/>
      <c r="P32" s="722"/>
      <c r="Q32" s="722"/>
      <c r="R32" s="722"/>
      <c r="S32" s="723"/>
      <c r="W32" s="608"/>
      <c r="X32" s="608"/>
      <c r="Y32" s="608"/>
    </row>
    <row r="33" spans="2:19" ht="12.75" customHeight="1" hidden="1" outlineLevel="1">
      <c r="B33" s="18"/>
      <c r="C33" s="660" t="s">
        <v>57</v>
      </c>
      <c r="D33" s="660"/>
      <c r="E33" s="660"/>
      <c r="F33" s="660"/>
      <c r="G33" s="660"/>
      <c r="H33" s="660"/>
      <c r="I33" s="660"/>
      <c r="J33" s="660"/>
      <c r="K33" s="660"/>
      <c r="L33" s="719">
        <f>L32</f>
        <v>0</v>
      </c>
      <c r="M33" s="719"/>
      <c r="N33" s="719"/>
      <c r="O33" s="719"/>
      <c r="P33" s="719"/>
      <c r="Q33" s="719"/>
      <c r="R33" s="719"/>
      <c r="S33" s="720"/>
    </row>
    <row r="34" spans="1:19" ht="12.75" hidden="1" outlineLevel="1">
      <c r="A34" s="7"/>
      <c r="B34" s="27"/>
      <c r="C34" s="28"/>
      <c r="D34" s="28"/>
      <c r="E34" s="28"/>
      <c r="F34" s="28"/>
      <c r="G34" s="28"/>
      <c r="H34" s="28"/>
      <c r="I34" s="29"/>
      <c r="J34" s="29"/>
      <c r="K34" s="28"/>
      <c r="L34" s="28"/>
      <c r="M34" s="28"/>
      <c r="N34" s="28"/>
      <c r="O34" s="28"/>
      <c r="P34" s="28"/>
      <c r="Q34" s="22"/>
      <c r="R34" s="22"/>
      <c r="S34" s="22"/>
    </row>
    <row r="35" spans="2:19" ht="12.75" collapsed="1">
      <c r="B35" s="30" t="s">
        <v>201</v>
      </c>
      <c r="C35" s="22"/>
      <c r="D35" s="22"/>
      <c r="H35" s="28"/>
      <c r="I35" s="500">
        <f>L19+L26+L33</f>
        <v>137300</v>
      </c>
      <c r="J35" s="500"/>
      <c r="K35" s="500"/>
      <c r="L35" s="28"/>
      <c r="M35" s="28"/>
      <c r="N35" s="28"/>
      <c r="O35" s="28"/>
      <c r="P35" s="28"/>
      <c r="Q35" s="22"/>
      <c r="R35" s="22"/>
      <c r="S35" s="22"/>
    </row>
    <row r="36" spans="1:19" ht="12.75">
      <c r="A36" s="7"/>
      <c r="B36" s="27"/>
      <c r="C36" s="28"/>
      <c r="D36" s="28"/>
      <c r="E36" s="28"/>
      <c r="F36" s="28"/>
      <c r="G36" s="28"/>
      <c r="H36" s="28"/>
      <c r="I36" s="29"/>
      <c r="J36" s="29"/>
      <c r="K36" s="28"/>
      <c r="L36" s="28"/>
      <c r="M36" s="28"/>
      <c r="N36" s="28"/>
      <c r="O36" s="28"/>
      <c r="P36" s="28"/>
      <c r="Q36" s="22"/>
      <c r="R36" s="22"/>
      <c r="S36" s="22"/>
    </row>
    <row r="37" spans="2:19" ht="12" customHeight="1">
      <c r="B37" s="27"/>
      <c r="C37" s="31"/>
      <c r="D37" s="31"/>
      <c r="E37" s="31"/>
      <c r="F37" s="31"/>
      <c r="G37" s="31"/>
      <c r="H37" s="31"/>
      <c r="I37" s="29"/>
      <c r="J37" s="29"/>
      <c r="K37" s="28"/>
      <c r="L37" s="28"/>
      <c r="M37" s="28"/>
      <c r="N37" s="28"/>
      <c r="O37" s="28"/>
      <c r="P37" s="28"/>
      <c r="Q37" s="22"/>
      <c r="R37" s="22"/>
      <c r="S37" s="22"/>
    </row>
    <row r="38" spans="2:19" ht="15">
      <c r="B38" s="32" t="s">
        <v>95</v>
      </c>
      <c r="C38" s="32"/>
      <c r="D38" s="32"/>
      <c r="E38" s="32"/>
      <c r="F38" s="32"/>
      <c r="G38" s="32"/>
      <c r="H38" s="32"/>
      <c r="I38" s="32"/>
      <c r="J38" s="32"/>
      <c r="K38" s="32"/>
      <c r="L38" s="32" t="s">
        <v>60</v>
      </c>
      <c r="M38" s="32"/>
      <c r="N38" s="32"/>
      <c r="O38" s="33"/>
      <c r="P38" s="34"/>
      <c r="Q38" s="34"/>
      <c r="R38" s="22"/>
      <c r="S38" s="22"/>
    </row>
    <row r="39" spans="15:19" ht="12.75" customHeight="1">
      <c r="O39" s="22"/>
      <c r="P39" s="22"/>
      <c r="Q39" s="22"/>
      <c r="R39" s="22"/>
      <c r="S39" s="22"/>
    </row>
    <row r="40" spans="2:14" ht="12.75">
      <c r="B40" s="32" t="s">
        <v>96</v>
      </c>
      <c r="I40" s="32"/>
      <c r="J40" s="32"/>
      <c r="K40" s="32"/>
      <c r="L40" s="10" t="s">
        <v>371</v>
      </c>
      <c r="M40" s="32"/>
      <c r="N40" s="32"/>
    </row>
    <row r="41" spans="2:18" ht="12.75">
      <c r="B41" s="35" t="s">
        <v>61</v>
      </c>
      <c r="O41" s="32"/>
      <c r="P41" s="32"/>
      <c r="Q41" s="32"/>
      <c r="R41" s="32"/>
    </row>
    <row r="42" spans="2:14" ht="15">
      <c r="B42" s="27"/>
      <c r="C42" s="31"/>
      <c r="D42" s="31"/>
      <c r="E42" s="31"/>
      <c r="F42" s="31"/>
      <c r="G42" s="31"/>
      <c r="H42" s="31"/>
      <c r="I42" s="29"/>
      <c r="J42" s="29"/>
      <c r="K42" s="28"/>
      <c r="L42" s="28"/>
      <c r="M42" s="34"/>
      <c r="N42" s="34"/>
    </row>
    <row r="45" spans="15:19" ht="15">
      <c r="O45" s="34"/>
      <c r="P45" s="34"/>
      <c r="Q45" s="34"/>
      <c r="R45" s="34"/>
      <c r="S45" s="22"/>
    </row>
  </sheetData>
  <sheetProtection/>
  <mergeCells count="50">
    <mergeCell ref="M4:R4"/>
    <mergeCell ref="W18:Y18"/>
    <mergeCell ref="L18:S18"/>
    <mergeCell ref="C23:I23"/>
    <mergeCell ref="L23:S23"/>
    <mergeCell ref="C19:K19"/>
    <mergeCell ref="C17:I17"/>
    <mergeCell ref="L15:S15"/>
    <mergeCell ref="B10:R10"/>
    <mergeCell ref="C15:I15"/>
    <mergeCell ref="L25:S25"/>
    <mergeCell ref="L24:S24"/>
    <mergeCell ref="L16:S16"/>
    <mergeCell ref="C25:I25"/>
    <mergeCell ref="C18:I18"/>
    <mergeCell ref="J18:K18"/>
    <mergeCell ref="J25:K25"/>
    <mergeCell ref="J16:K16"/>
    <mergeCell ref="J17:K17"/>
    <mergeCell ref="L17:S17"/>
    <mergeCell ref="L32:S32"/>
    <mergeCell ref="C26:K26"/>
    <mergeCell ref="L26:S26"/>
    <mergeCell ref="J31:K31"/>
    <mergeCell ref="L31:S31"/>
    <mergeCell ref="W17:Y17"/>
    <mergeCell ref="B21:S21"/>
    <mergeCell ref="B28:S28"/>
    <mergeCell ref="L30:S30"/>
    <mergeCell ref="C30:I30"/>
    <mergeCell ref="W32:Y32"/>
    <mergeCell ref="W25:Y25"/>
    <mergeCell ref="M2:S3"/>
    <mergeCell ref="G9:N9"/>
    <mergeCell ref="G11:N11"/>
    <mergeCell ref="B13:S13"/>
    <mergeCell ref="B2:G3"/>
    <mergeCell ref="L19:S19"/>
    <mergeCell ref="C16:I16"/>
    <mergeCell ref="J15:K15"/>
    <mergeCell ref="L33:S33"/>
    <mergeCell ref="C24:I24"/>
    <mergeCell ref="I35:K35"/>
    <mergeCell ref="J23:K23"/>
    <mergeCell ref="J24:K24"/>
    <mergeCell ref="J30:K30"/>
    <mergeCell ref="J32:K32"/>
    <mergeCell ref="C33:K33"/>
    <mergeCell ref="C31:I31"/>
    <mergeCell ref="C32:I32"/>
  </mergeCells>
  <printOptions/>
  <pageMargins left="0.5905511811023623" right="0" top="0.1968503937007874" bottom="0" header="0" footer="0"/>
  <pageSetup fitToWidth="2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U26"/>
  <sheetViews>
    <sheetView zoomScalePageLayoutView="0" workbookViewId="0" topLeftCell="A10">
      <selection activeCell="N28" sqref="N28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118</v>
      </c>
      <c r="M1" s="12"/>
      <c r="N1" s="12"/>
      <c r="O1" s="12"/>
      <c r="P1" s="12"/>
      <c r="Q1" s="13"/>
      <c r="R1" s="13"/>
    </row>
    <row r="2" spans="1:18" ht="12.75" customHeight="1">
      <c r="A2" s="640"/>
      <c r="B2" s="640"/>
      <c r="C2" s="640"/>
      <c r="D2" s="640"/>
      <c r="E2" s="640"/>
      <c r="F2" s="640"/>
      <c r="G2" s="10"/>
      <c r="H2" s="10"/>
      <c r="I2" s="10"/>
      <c r="J2" s="10"/>
      <c r="K2" s="10"/>
      <c r="L2" s="641" t="s">
        <v>226</v>
      </c>
      <c r="M2" s="641"/>
      <c r="N2" s="641"/>
      <c r="O2" s="641"/>
      <c r="P2" s="641"/>
      <c r="Q2" s="641"/>
      <c r="R2" s="641"/>
    </row>
    <row r="3" spans="1:18" ht="12.75">
      <c r="A3" s="640"/>
      <c r="B3" s="640"/>
      <c r="C3" s="640"/>
      <c r="D3" s="640"/>
      <c r="E3" s="640"/>
      <c r="F3" s="640"/>
      <c r="G3" s="10"/>
      <c r="H3" s="10"/>
      <c r="I3" s="10"/>
      <c r="J3" s="10"/>
      <c r="K3" s="10"/>
      <c r="L3" s="641"/>
      <c r="M3" s="641"/>
      <c r="N3" s="641"/>
      <c r="O3" s="641"/>
      <c r="P3" s="641"/>
      <c r="Q3" s="641"/>
      <c r="R3" s="641"/>
    </row>
    <row r="4" spans="1:18" ht="14.25" customHeight="1">
      <c r="A4" s="255"/>
      <c r="B4" s="255"/>
      <c r="C4" s="255"/>
      <c r="D4" s="255"/>
      <c r="E4" s="255"/>
      <c r="F4" s="255"/>
      <c r="G4" s="10"/>
      <c r="H4" s="10"/>
      <c r="I4" s="10"/>
      <c r="J4" s="10"/>
      <c r="K4" s="10"/>
      <c r="L4" s="641" t="s">
        <v>225</v>
      </c>
      <c r="M4" s="641"/>
      <c r="N4" s="641"/>
      <c r="O4" s="641"/>
      <c r="P4" s="641"/>
      <c r="Q4" s="641"/>
      <c r="R4" s="78"/>
    </row>
    <row r="5" spans="1:21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 t="s">
        <v>220</v>
      </c>
      <c r="M5" s="12"/>
      <c r="N5" s="12"/>
      <c r="O5" s="12"/>
      <c r="P5" s="12"/>
      <c r="Q5" s="13"/>
      <c r="R5" s="13"/>
      <c r="U5" s="67"/>
    </row>
    <row r="6" spans="1:18" ht="12.75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2" t="s">
        <v>66</v>
      </c>
      <c r="M6" s="12"/>
      <c r="N6" s="12"/>
      <c r="O6" s="12"/>
      <c r="P6" s="12"/>
      <c r="Q6" s="10"/>
      <c r="R6" s="10"/>
    </row>
    <row r="7" spans="1:18" ht="12.7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0"/>
      <c r="R7" s="10"/>
    </row>
    <row r="8" spans="1:18" ht="12.75">
      <c r="A8" s="50"/>
      <c r="B8" s="10"/>
      <c r="C8" s="10"/>
      <c r="D8" s="10"/>
      <c r="E8" s="627" t="s">
        <v>24</v>
      </c>
      <c r="F8" s="627"/>
      <c r="G8" s="627"/>
      <c r="H8" s="627"/>
      <c r="I8" s="627"/>
      <c r="J8" s="627"/>
      <c r="K8" s="627"/>
      <c r="L8" s="627"/>
      <c r="M8" s="10"/>
      <c r="N8" s="10"/>
      <c r="O8" s="10"/>
      <c r="P8" s="10"/>
      <c r="Q8" s="10"/>
      <c r="R8" s="10"/>
    </row>
    <row r="9" spans="1:18" ht="12.75">
      <c r="A9" s="627" t="s">
        <v>308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</row>
    <row r="10" spans="1:18" ht="12.75">
      <c r="A10" s="50"/>
      <c r="B10" s="10"/>
      <c r="C10" s="10"/>
      <c r="D10" s="10"/>
      <c r="E10" s="643" t="s">
        <v>185</v>
      </c>
      <c r="F10" s="643"/>
      <c r="G10" s="643"/>
      <c r="H10" s="643"/>
      <c r="I10" s="643"/>
      <c r="J10" s="643"/>
      <c r="K10" s="643"/>
      <c r="L10" s="643"/>
      <c r="M10" s="10"/>
      <c r="N10" s="10"/>
      <c r="O10" s="10"/>
      <c r="P10" s="10"/>
      <c r="Q10" s="10"/>
      <c r="R10" s="10"/>
    </row>
    <row r="11" spans="1:18" ht="12.75">
      <c r="A11" s="5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90" t="s">
        <v>72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</row>
    <row r="13" spans="1:18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 t="s">
        <v>30</v>
      </c>
      <c r="R13" s="11"/>
    </row>
    <row r="14" spans="1:18" ht="25.5">
      <c r="A14" s="36" t="s">
        <v>25</v>
      </c>
      <c r="B14" s="501" t="s">
        <v>26</v>
      </c>
      <c r="C14" s="501"/>
      <c r="D14" s="501"/>
      <c r="E14" s="501"/>
      <c r="F14" s="501"/>
      <c r="G14" s="501"/>
      <c r="H14" s="501" t="s">
        <v>28</v>
      </c>
      <c r="I14" s="501"/>
      <c r="J14" s="700" t="s">
        <v>62</v>
      </c>
      <c r="K14" s="700"/>
      <c r="L14" s="37" t="s">
        <v>63</v>
      </c>
      <c r="M14" s="501" t="s">
        <v>39</v>
      </c>
      <c r="N14" s="501"/>
      <c r="O14" s="501"/>
      <c r="P14" s="491" t="s">
        <v>67</v>
      </c>
      <c r="Q14" s="492"/>
      <c r="R14" s="493"/>
    </row>
    <row r="15" spans="1:18" ht="12.75">
      <c r="A15" s="36">
        <v>1</v>
      </c>
      <c r="B15" s="501">
        <v>2</v>
      </c>
      <c r="C15" s="501"/>
      <c r="D15" s="501"/>
      <c r="E15" s="501"/>
      <c r="F15" s="501"/>
      <c r="G15" s="501"/>
      <c r="H15" s="501">
        <v>3</v>
      </c>
      <c r="I15" s="501"/>
      <c r="J15" s="501">
        <v>4</v>
      </c>
      <c r="K15" s="501"/>
      <c r="L15" s="36">
        <v>5</v>
      </c>
      <c r="M15" s="501">
        <v>6</v>
      </c>
      <c r="N15" s="501"/>
      <c r="O15" s="501"/>
      <c r="P15" s="491">
        <v>7</v>
      </c>
      <c r="Q15" s="492"/>
      <c r="R15" s="493"/>
    </row>
    <row r="16" spans="1:18" ht="49.5" customHeight="1">
      <c r="A16" s="36">
        <v>1</v>
      </c>
      <c r="B16" s="693" t="s">
        <v>169</v>
      </c>
      <c r="C16" s="693"/>
      <c r="D16" s="693"/>
      <c r="E16" s="693"/>
      <c r="F16" s="693"/>
      <c r="G16" s="693"/>
      <c r="H16" s="678" t="s">
        <v>280</v>
      </c>
      <c r="I16" s="678"/>
      <c r="J16" s="692">
        <v>3</v>
      </c>
      <c r="K16" s="692"/>
      <c r="L16" s="65">
        <v>18</v>
      </c>
      <c r="M16" s="674">
        <v>85</v>
      </c>
      <c r="N16" s="674"/>
      <c r="O16" s="674"/>
      <c r="P16" s="556">
        <f>J16*L16*M16</f>
        <v>4590</v>
      </c>
      <c r="Q16" s="557"/>
      <c r="R16" s="558"/>
    </row>
    <row r="17" spans="1:18" ht="12.75" customHeight="1">
      <c r="A17" s="486" t="s">
        <v>57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689"/>
      <c r="P17" s="707">
        <f>P16</f>
        <v>4590</v>
      </c>
      <c r="Q17" s="708"/>
      <c r="R17" s="709"/>
    </row>
    <row r="20" spans="1:13" ht="12.75">
      <c r="A20" s="30" t="s">
        <v>201</v>
      </c>
      <c r="B20" s="22"/>
      <c r="C20" s="22"/>
      <c r="D20" s="10"/>
      <c r="E20" s="10"/>
      <c r="F20" s="10"/>
      <c r="G20" s="28"/>
      <c r="H20" s="500">
        <f>P17</f>
        <v>4590</v>
      </c>
      <c r="I20" s="500"/>
      <c r="J20" s="500"/>
      <c r="K20" s="28"/>
      <c r="L20" s="28"/>
      <c r="M20" s="28"/>
    </row>
    <row r="21" spans="1:13" ht="12.75">
      <c r="A21" s="27"/>
      <c r="B21" s="28"/>
      <c r="C21" s="28"/>
      <c r="D21" s="28"/>
      <c r="E21" s="28"/>
      <c r="F21" s="28"/>
      <c r="G21" s="28"/>
      <c r="H21" s="29"/>
      <c r="I21" s="29"/>
      <c r="J21" s="28"/>
      <c r="K21" s="28"/>
      <c r="L21" s="28"/>
      <c r="M21" s="28"/>
    </row>
    <row r="22" spans="1:13" ht="12.75">
      <c r="A22" s="27"/>
      <c r="B22" s="31"/>
      <c r="C22" s="31"/>
      <c r="D22" s="31"/>
      <c r="E22" s="31"/>
      <c r="F22" s="31"/>
      <c r="G22" s="31"/>
      <c r="H22" s="29"/>
      <c r="I22" s="29"/>
      <c r="J22" s="28"/>
      <c r="K22" s="28"/>
      <c r="L22" s="28"/>
      <c r="M22" s="28"/>
    </row>
    <row r="23" spans="1:13" ht="12.75">
      <c r="A23" s="32" t="s">
        <v>95</v>
      </c>
      <c r="B23" s="32"/>
      <c r="C23" s="32"/>
      <c r="D23" s="32"/>
      <c r="E23" s="32"/>
      <c r="F23" s="32"/>
      <c r="G23" s="32"/>
      <c r="H23" s="32"/>
      <c r="I23" s="32"/>
      <c r="J23" s="32"/>
      <c r="K23" s="32" t="s">
        <v>60</v>
      </c>
      <c r="L23" s="32"/>
      <c r="M23" s="32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32" t="s">
        <v>96</v>
      </c>
      <c r="B25" s="10"/>
      <c r="C25" s="10"/>
      <c r="D25" s="10"/>
      <c r="E25" s="10"/>
      <c r="F25" s="10"/>
      <c r="G25" s="10"/>
      <c r="H25" s="32"/>
      <c r="I25" s="32"/>
      <c r="J25" s="32"/>
      <c r="K25" s="10" t="s">
        <v>371</v>
      </c>
      <c r="L25" s="32"/>
      <c r="M25" s="32"/>
    </row>
    <row r="26" spans="1:13" ht="12.75">
      <c r="A26" s="35" t="s">
        <v>61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sheetProtection/>
  <mergeCells count="25">
    <mergeCell ref="E10:L10"/>
    <mergeCell ref="A12:R12"/>
    <mergeCell ref="H14:I14"/>
    <mergeCell ref="P14:R14"/>
    <mergeCell ref="A9:R9"/>
    <mergeCell ref="A2:F3"/>
    <mergeCell ref="L2:R3"/>
    <mergeCell ref="E8:L8"/>
    <mergeCell ref="L4:Q4"/>
    <mergeCell ref="H20:J20"/>
    <mergeCell ref="J16:K16"/>
    <mergeCell ref="M14:O14"/>
    <mergeCell ref="J14:K14"/>
    <mergeCell ref="H16:I16"/>
    <mergeCell ref="B14:G14"/>
    <mergeCell ref="B15:G15"/>
    <mergeCell ref="A17:O17"/>
    <mergeCell ref="P17:R17"/>
    <mergeCell ref="B16:G16"/>
    <mergeCell ref="H15:I15"/>
    <mergeCell ref="J15:K15"/>
    <mergeCell ref="M15:O15"/>
    <mergeCell ref="P16:R16"/>
    <mergeCell ref="M16:O16"/>
    <mergeCell ref="P15:R15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U27"/>
  <sheetViews>
    <sheetView tabSelected="1" zoomScalePageLayoutView="0" workbookViewId="0" topLeftCell="A1">
      <selection activeCell="S30" sqref="S30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118</v>
      </c>
      <c r="M1" s="12"/>
      <c r="N1" s="12"/>
      <c r="O1" s="12"/>
      <c r="P1" s="12"/>
      <c r="Q1" s="13"/>
      <c r="R1" s="13"/>
    </row>
    <row r="2" spans="1:18" ht="12.75" customHeight="1">
      <c r="A2" s="640"/>
      <c r="B2" s="640"/>
      <c r="C2" s="640"/>
      <c r="D2" s="640"/>
      <c r="E2" s="640"/>
      <c r="F2" s="640"/>
      <c r="G2" s="10"/>
      <c r="H2" s="10"/>
      <c r="I2" s="10"/>
      <c r="J2" s="10"/>
      <c r="K2" s="10"/>
      <c r="L2" s="641" t="s">
        <v>228</v>
      </c>
      <c r="M2" s="641"/>
      <c r="N2" s="641"/>
      <c r="O2" s="641"/>
      <c r="P2" s="641"/>
      <c r="Q2" s="641"/>
      <c r="R2" s="641"/>
    </row>
    <row r="3" spans="1:18" ht="12.75">
      <c r="A3" s="640"/>
      <c r="B3" s="640"/>
      <c r="C3" s="640"/>
      <c r="D3" s="640"/>
      <c r="E3" s="640"/>
      <c r="F3" s="640"/>
      <c r="G3" s="10"/>
      <c r="H3" s="10"/>
      <c r="I3" s="10"/>
      <c r="J3" s="10"/>
      <c r="K3" s="10"/>
      <c r="L3" s="641"/>
      <c r="M3" s="641"/>
      <c r="N3" s="641"/>
      <c r="O3" s="641"/>
      <c r="P3" s="641"/>
      <c r="Q3" s="641"/>
      <c r="R3" s="641"/>
    </row>
    <row r="4" spans="1:18" ht="14.25" customHeight="1">
      <c r="A4" s="255"/>
      <c r="B4" s="255"/>
      <c r="C4" s="255"/>
      <c r="D4" s="255"/>
      <c r="E4" s="255"/>
      <c r="F4" s="255"/>
      <c r="G4" s="10"/>
      <c r="H4" s="10"/>
      <c r="I4" s="10"/>
      <c r="J4" s="10"/>
      <c r="K4" s="10"/>
      <c r="L4" s="641" t="s">
        <v>227</v>
      </c>
      <c r="M4" s="641"/>
      <c r="N4" s="641"/>
      <c r="O4" s="641"/>
      <c r="P4" s="641"/>
      <c r="Q4" s="641"/>
      <c r="R4" s="641"/>
    </row>
    <row r="5" spans="1:18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 t="s">
        <v>220</v>
      </c>
      <c r="M5" s="12"/>
      <c r="N5" s="12"/>
      <c r="O5" s="12"/>
      <c r="P5" s="12"/>
      <c r="Q5" s="13"/>
      <c r="R5" s="13"/>
    </row>
    <row r="6" spans="1:18" ht="12.75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2" t="s">
        <v>66</v>
      </c>
      <c r="M6" s="12"/>
      <c r="N6" s="12"/>
      <c r="O6" s="12"/>
      <c r="P6" s="12"/>
      <c r="Q6" s="10"/>
      <c r="R6" s="10"/>
    </row>
    <row r="7" spans="1:18" ht="12.7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2"/>
      <c r="N7" s="12"/>
      <c r="O7" s="12"/>
      <c r="P7" s="12"/>
      <c r="Q7" s="10"/>
      <c r="R7" s="10"/>
    </row>
    <row r="8" spans="1:18" ht="12.75">
      <c r="A8" s="50"/>
      <c r="B8" s="10"/>
      <c r="C8" s="10"/>
      <c r="D8" s="10"/>
      <c r="E8" s="627" t="s">
        <v>24</v>
      </c>
      <c r="F8" s="627"/>
      <c r="G8" s="627"/>
      <c r="H8" s="627"/>
      <c r="I8" s="627"/>
      <c r="J8" s="627"/>
      <c r="K8" s="627"/>
      <c r="L8" s="627"/>
      <c r="M8" s="10"/>
      <c r="N8" s="10"/>
      <c r="O8" s="10"/>
      <c r="P8" s="10"/>
      <c r="Q8" s="10"/>
      <c r="R8" s="10"/>
    </row>
    <row r="9" spans="1:18" ht="12.75">
      <c r="A9" s="627" t="s">
        <v>309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10"/>
    </row>
    <row r="10" spans="1:18" ht="12.75">
      <c r="A10" s="50"/>
      <c r="B10" s="10"/>
      <c r="C10" s="10"/>
      <c r="D10" s="10"/>
      <c r="E10" s="643" t="s">
        <v>185</v>
      </c>
      <c r="F10" s="643"/>
      <c r="G10" s="643"/>
      <c r="H10" s="643"/>
      <c r="I10" s="643"/>
      <c r="J10" s="643"/>
      <c r="K10" s="643"/>
      <c r="L10" s="643"/>
      <c r="M10" s="10"/>
      <c r="N10" s="10"/>
      <c r="O10" s="10"/>
      <c r="P10" s="10"/>
      <c r="Q10" s="10"/>
      <c r="R10" s="10"/>
    </row>
    <row r="11" spans="1:18" ht="12.75">
      <c r="A11" s="5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>
      <c r="A12" s="490" t="s">
        <v>72</v>
      </c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</row>
    <row r="13" spans="1:18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 t="s">
        <v>30</v>
      </c>
      <c r="R13" s="11"/>
    </row>
    <row r="14" spans="1:18" ht="25.5">
      <c r="A14" s="36" t="s">
        <v>25</v>
      </c>
      <c r="B14" s="501" t="s">
        <v>26</v>
      </c>
      <c r="C14" s="501"/>
      <c r="D14" s="501"/>
      <c r="E14" s="501"/>
      <c r="F14" s="501"/>
      <c r="G14" s="501"/>
      <c r="H14" s="501" t="s">
        <v>28</v>
      </c>
      <c r="I14" s="501"/>
      <c r="J14" s="700" t="s">
        <v>62</v>
      </c>
      <c r="K14" s="700"/>
      <c r="L14" s="37" t="s">
        <v>63</v>
      </c>
      <c r="M14" s="501" t="s">
        <v>39</v>
      </c>
      <c r="N14" s="501"/>
      <c r="O14" s="501"/>
      <c r="P14" s="491" t="s">
        <v>67</v>
      </c>
      <c r="Q14" s="492"/>
      <c r="R14" s="493"/>
    </row>
    <row r="15" spans="1:18" ht="12.75">
      <c r="A15" s="36">
        <v>1</v>
      </c>
      <c r="B15" s="501">
        <v>2</v>
      </c>
      <c r="C15" s="501"/>
      <c r="D15" s="501"/>
      <c r="E15" s="501"/>
      <c r="F15" s="501"/>
      <c r="G15" s="501"/>
      <c r="H15" s="501">
        <v>3</v>
      </c>
      <c r="I15" s="501"/>
      <c r="J15" s="501">
        <v>4</v>
      </c>
      <c r="K15" s="501"/>
      <c r="L15" s="36">
        <v>5</v>
      </c>
      <c r="M15" s="501">
        <v>6</v>
      </c>
      <c r="N15" s="501"/>
      <c r="O15" s="501"/>
      <c r="P15" s="491">
        <v>7</v>
      </c>
      <c r="Q15" s="492"/>
      <c r="R15" s="493"/>
    </row>
    <row r="16" spans="1:21" ht="51.75" customHeight="1">
      <c r="A16" s="36">
        <v>1</v>
      </c>
      <c r="B16" s="478" t="s">
        <v>265</v>
      </c>
      <c r="C16" s="479"/>
      <c r="D16" s="479"/>
      <c r="E16" s="479"/>
      <c r="F16" s="479"/>
      <c r="G16" s="479"/>
      <c r="H16" s="494" t="s">
        <v>281</v>
      </c>
      <c r="I16" s="494"/>
      <c r="J16" s="495">
        <f>P16/M16/L16</f>
        <v>50</v>
      </c>
      <c r="K16" s="497"/>
      <c r="L16" s="40">
        <v>18</v>
      </c>
      <c r="M16" s="491">
        <v>85</v>
      </c>
      <c r="N16" s="492"/>
      <c r="O16" s="493"/>
      <c r="P16" s="506">
        <v>76500</v>
      </c>
      <c r="Q16" s="507"/>
      <c r="R16" s="508"/>
      <c r="U16" s="67"/>
    </row>
    <row r="17" spans="1:21" ht="51.75" customHeight="1">
      <c r="A17" s="36">
        <v>1</v>
      </c>
      <c r="B17" s="478" t="s">
        <v>266</v>
      </c>
      <c r="C17" s="479"/>
      <c r="D17" s="479"/>
      <c r="E17" s="479"/>
      <c r="F17" s="479"/>
      <c r="G17" s="479"/>
      <c r="H17" s="494" t="s">
        <v>281</v>
      </c>
      <c r="I17" s="494"/>
      <c r="J17" s="495">
        <f>P17/M17/L17</f>
        <v>29.011764705882353</v>
      </c>
      <c r="K17" s="497"/>
      <c r="L17" s="40">
        <v>5</v>
      </c>
      <c r="M17" s="491">
        <v>85</v>
      </c>
      <c r="N17" s="492"/>
      <c r="O17" s="493"/>
      <c r="P17" s="506">
        <v>12330</v>
      </c>
      <c r="Q17" s="507"/>
      <c r="R17" s="508"/>
      <c r="U17" s="67"/>
    </row>
    <row r="18" spans="1:18" ht="12.75" customHeight="1">
      <c r="A18" s="486" t="s">
        <v>57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689"/>
      <c r="P18" s="707">
        <f>P16+P17</f>
        <v>88830</v>
      </c>
      <c r="Q18" s="708"/>
      <c r="R18" s="709"/>
    </row>
    <row r="21" spans="1:13" ht="12.75">
      <c r="A21" s="30" t="s">
        <v>201</v>
      </c>
      <c r="B21" s="22"/>
      <c r="C21" s="22"/>
      <c r="D21" s="10"/>
      <c r="E21" s="10"/>
      <c r="F21" s="10"/>
      <c r="G21" s="28"/>
      <c r="H21" s="500">
        <f>P18</f>
        <v>88830</v>
      </c>
      <c r="I21" s="500"/>
      <c r="J21" s="500"/>
      <c r="K21" s="28"/>
      <c r="L21" s="28"/>
      <c r="M21" s="28"/>
    </row>
    <row r="22" spans="1:13" ht="12.75">
      <c r="A22" s="27"/>
      <c r="B22" s="28"/>
      <c r="C22" s="28"/>
      <c r="D22" s="28"/>
      <c r="E22" s="28"/>
      <c r="F22" s="28"/>
      <c r="G22" s="28"/>
      <c r="H22" s="29"/>
      <c r="I22" s="29"/>
      <c r="J22" s="28"/>
      <c r="K22" s="28"/>
      <c r="L22" s="28"/>
      <c r="M22" s="28"/>
    </row>
    <row r="23" spans="1:13" ht="12.75">
      <c r="A23" s="27"/>
      <c r="B23" s="31"/>
      <c r="C23" s="31"/>
      <c r="D23" s="31"/>
      <c r="E23" s="31"/>
      <c r="F23" s="31"/>
      <c r="G23" s="31"/>
      <c r="H23" s="29"/>
      <c r="I23" s="29"/>
      <c r="J23" s="28"/>
      <c r="K23" s="28"/>
      <c r="L23" s="28"/>
      <c r="M23" s="28"/>
    </row>
    <row r="24" spans="1:13" ht="12.75">
      <c r="A24" s="32" t="s">
        <v>95</v>
      </c>
      <c r="B24" s="32"/>
      <c r="C24" s="32"/>
      <c r="D24" s="32"/>
      <c r="E24" s="32"/>
      <c r="F24" s="32"/>
      <c r="G24" s="32"/>
      <c r="H24" s="32"/>
      <c r="I24" s="32"/>
      <c r="J24" s="32"/>
      <c r="K24" s="32" t="s">
        <v>60</v>
      </c>
      <c r="L24" s="32"/>
      <c r="M24" s="32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32" t="s">
        <v>96</v>
      </c>
      <c r="B26" s="10"/>
      <c r="C26" s="10"/>
      <c r="D26" s="10"/>
      <c r="E26" s="10"/>
      <c r="F26" s="10"/>
      <c r="G26" s="10"/>
      <c r="H26" s="32"/>
      <c r="I26" s="32"/>
      <c r="J26" s="32"/>
      <c r="K26" s="10" t="s">
        <v>371</v>
      </c>
      <c r="L26" s="32"/>
      <c r="M26" s="32"/>
    </row>
    <row r="27" spans="1:13" ht="12.75">
      <c r="A27" s="35" t="s">
        <v>61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sheetProtection/>
  <mergeCells count="30">
    <mergeCell ref="H15:I15"/>
    <mergeCell ref="J15:K15"/>
    <mergeCell ref="M15:O15"/>
    <mergeCell ref="L4:R4"/>
    <mergeCell ref="A2:F3"/>
    <mergeCell ref="L2:R3"/>
    <mergeCell ref="E8:L8"/>
    <mergeCell ref="A12:R12"/>
    <mergeCell ref="P14:R14"/>
    <mergeCell ref="A9:Q9"/>
    <mergeCell ref="E10:L10"/>
    <mergeCell ref="M14:O14"/>
    <mergeCell ref="H21:J21"/>
    <mergeCell ref="B16:G16"/>
    <mergeCell ref="H16:I16"/>
    <mergeCell ref="J16:K16"/>
    <mergeCell ref="H17:I17"/>
    <mergeCell ref="J17:K17"/>
    <mergeCell ref="B17:G17"/>
    <mergeCell ref="A18:O18"/>
    <mergeCell ref="P17:R17"/>
    <mergeCell ref="P18:R18"/>
    <mergeCell ref="M16:O16"/>
    <mergeCell ref="M17:O17"/>
    <mergeCell ref="P16:R16"/>
    <mergeCell ref="B14:G14"/>
    <mergeCell ref="H14:I14"/>
    <mergeCell ref="J14:K14"/>
    <mergeCell ref="P15:R15"/>
    <mergeCell ref="B15:G15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73">
      <selection activeCell="K90" sqref="K90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2.125" style="183" customWidth="1"/>
    <col min="10" max="10" width="9.375" style="185" customWidth="1"/>
    <col min="11" max="12" width="10.00390625" style="185" customWidth="1"/>
    <col min="13" max="13" width="11.75390625" style="0" bestFit="1" customWidth="1"/>
  </cols>
  <sheetData>
    <row r="1" spans="1:10" ht="12.75">
      <c r="A1" s="61" t="s">
        <v>107</v>
      </c>
      <c r="B1" s="61"/>
      <c r="C1" s="61"/>
      <c r="D1" s="61"/>
      <c r="E1" s="61"/>
      <c r="F1" s="61" t="s">
        <v>118</v>
      </c>
      <c r="G1" s="61"/>
      <c r="H1" s="61"/>
      <c r="I1" s="164"/>
      <c r="J1" s="184"/>
    </row>
    <row r="2" spans="1:10" ht="12.75" customHeight="1">
      <c r="A2" s="473" t="s">
        <v>135</v>
      </c>
      <c r="B2" s="61"/>
      <c r="C2" s="61"/>
      <c r="D2" s="61"/>
      <c r="E2" s="61"/>
      <c r="F2" s="473" t="s">
        <v>139</v>
      </c>
      <c r="G2" s="473"/>
      <c r="H2" s="473"/>
      <c r="I2" s="473"/>
      <c r="J2" s="473"/>
    </row>
    <row r="3" spans="1:10" ht="12.75">
      <c r="A3" s="473"/>
      <c r="B3" s="61"/>
      <c r="C3" s="61"/>
      <c r="D3" s="61"/>
      <c r="E3" s="61"/>
      <c r="F3" s="473"/>
      <c r="G3" s="473"/>
      <c r="H3" s="473"/>
      <c r="I3" s="473"/>
      <c r="J3" s="473"/>
    </row>
    <row r="4" spans="1:10" ht="12.75">
      <c r="A4" s="61" t="s">
        <v>136</v>
      </c>
      <c r="B4" s="61"/>
      <c r="C4" s="61"/>
      <c r="D4" s="61"/>
      <c r="E4" s="61"/>
      <c r="F4" s="61" t="s">
        <v>140</v>
      </c>
      <c r="G4" s="61"/>
      <c r="H4" s="61"/>
      <c r="I4" s="164"/>
      <c r="J4" s="184"/>
    </row>
    <row r="5" spans="1:10" ht="12.75">
      <c r="A5" s="61" t="s">
        <v>108</v>
      </c>
      <c r="B5" s="61"/>
      <c r="C5" s="61"/>
      <c r="D5" s="61"/>
      <c r="E5" s="61"/>
      <c r="F5" s="61" t="s">
        <v>66</v>
      </c>
      <c r="G5" s="61"/>
      <c r="H5" s="61"/>
      <c r="I5" s="164"/>
      <c r="J5" s="184"/>
    </row>
    <row r="6" spans="1:10" ht="12.75">
      <c r="A6" s="61"/>
      <c r="B6" s="61"/>
      <c r="C6" s="61"/>
      <c r="D6" s="61"/>
      <c r="E6" s="61"/>
      <c r="F6" s="61"/>
      <c r="G6" s="61"/>
      <c r="H6" s="61"/>
      <c r="I6" s="164"/>
      <c r="J6" s="184"/>
    </row>
    <row r="7" spans="1:10" ht="12.75">
      <c r="A7" s="61"/>
      <c r="B7" s="61"/>
      <c r="C7" s="61"/>
      <c r="D7" s="61"/>
      <c r="E7" s="61"/>
      <c r="F7" s="61"/>
      <c r="G7" s="61"/>
      <c r="H7" s="463" t="s">
        <v>3</v>
      </c>
      <c r="I7" s="464"/>
      <c r="J7" s="186">
        <v>501012</v>
      </c>
    </row>
    <row r="8" spans="1:10" ht="12.75">
      <c r="A8" s="84"/>
      <c r="B8" s="61"/>
      <c r="C8" s="61"/>
      <c r="D8" s="61"/>
      <c r="E8" s="61"/>
      <c r="F8" s="61"/>
      <c r="G8" s="61"/>
      <c r="H8" s="463" t="s">
        <v>4</v>
      </c>
      <c r="I8" s="464"/>
      <c r="J8" s="474"/>
    </row>
    <row r="9" spans="1:10" ht="12.75">
      <c r="A9" s="466" t="s">
        <v>204</v>
      </c>
      <c r="B9" s="466"/>
      <c r="C9" s="466"/>
      <c r="D9" s="466"/>
      <c r="E9" s="466"/>
      <c r="F9" s="466"/>
      <c r="G9" s="466"/>
      <c r="H9" s="463"/>
      <c r="I9" s="464"/>
      <c r="J9" s="474"/>
    </row>
    <row r="10" spans="1:10" ht="12.75">
      <c r="A10" s="475" t="s">
        <v>205</v>
      </c>
      <c r="B10" s="475"/>
      <c r="C10" s="475"/>
      <c r="D10" s="475"/>
      <c r="E10" s="475"/>
      <c r="F10" s="475"/>
      <c r="G10" s="475"/>
      <c r="H10" s="463" t="s">
        <v>5</v>
      </c>
      <c r="I10" s="464"/>
      <c r="J10" s="186"/>
    </row>
    <row r="11" spans="1:10" ht="12.75" customHeight="1">
      <c r="A11" s="61" t="s">
        <v>73</v>
      </c>
      <c r="B11" s="473" t="s">
        <v>185</v>
      </c>
      <c r="C11" s="473"/>
      <c r="D11" s="473"/>
      <c r="E11" s="473"/>
      <c r="F11" s="473"/>
      <c r="G11" s="473"/>
      <c r="H11" s="468" t="s">
        <v>6</v>
      </c>
      <c r="I11" s="469"/>
      <c r="J11" s="474"/>
    </row>
    <row r="12" spans="1:10" ht="12.75">
      <c r="A12" s="61"/>
      <c r="B12" s="61"/>
      <c r="C12" s="61"/>
      <c r="D12" s="61"/>
      <c r="E12" s="61"/>
      <c r="F12" s="61"/>
      <c r="G12" s="61"/>
      <c r="H12" s="86"/>
      <c r="I12" s="163"/>
      <c r="J12" s="474"/>
    </row>
    <row r="13" spans="1:10" ht="12.75" customHeight="1">
      <c r="A13" s="87" t="s">
        <v>11</v>
      </c>
      <c r="B13" s="467" t="s">
        <v>85</v>
      </c>
      <c r="C13" s="467"/>
      <c r="D13" s="467"/>
      <c r="E13" s="467"/>
      <c r="F13" s="467"/>
      <c r="G13" s="467"/>
      <c r="H13" s="468" t="s">
        <v>6</v>
      </c>
      <c r="I13" s="469"/>
      <c r="J13" s="474"/>
    </row>
    <row r="14" spans="1:10" ht="12.75">
      <c r="A14" s="61"/>
      <c r="B14" s="61"/>
      <c r="C14" s="61"/>
      <c r="D14" s="61"/>
      <c r="E14" s="61"/>
      <c r="F14" s="61"/>
      <c r="G14" s="61"/>
      <c r="H14" s="88"/>
      <c r="I14" s="71"/>
      <c r="J14" s="474"/>
    </row>
    <row r="15" spans="1:10" ht="12.75" customHeight="1">
      <c r="A15" s="87" t="s">
        <v>0</v>
      </c>
      <c r="B15" s="467" t="s">
        <v>85</v>
      </c>
      <c r="C15" s="467"/>
      <c r="D15" s="467"/>
      <c r="E15" s="467"/>
      <c r="F15" s="467"/>
      <c r="G15" s="467"/>
      <c r="H15" s="463" t="s">
        <v>7</v>
      </c>
      <c r="I15" s="464"/>
      <c r="J15" s="186"/>
    </row>
    <row r="16" spans="1:10" ht="12.75">
      <c r="A16" s="61" t="s">
        <v>1</v>
      </c>
      <c r="B16" s="61"/>
      <c r="C16" s="61"/>
      <c r="D16" s="61"/>
      <c r="E16" s="61"/>
      <c r="F16" s="61"/>
      <c r="G16" s="61"/>
      <c r="H16" s="463" t="s">
        <v>8</v>
      </c>
      <c r="I16" s="464"/>
      <c r="J16" s="186"/>
    </row>
    <row r="17" spans="1:10" ht="12.75">
      <c r="A17" s="61" t="s">
        <v>2</v>
      </c>
      <c r="B17" s="465" t="s">
        <v>59</v>
      </c>
      <c r="C17" s="465"/>
      <c r="D17" s="465"/>
      <c r="E17" s="465"/>
      <c r="F17" s="465"/>
      <c r="G17" s="465"/>
      <c r="H17" s="463" t="s">
        <v>9</v>
      </c>
      <c r="I17" s="464"/>
      <c r="J17" s="474">
        <v>383</v>
      </c>
    </row>
    <row r="18" spans="1:10" ht="12.75">
      <c r="A18" s="61"/>
      <c r="B18" s="61"/>
      <c r="C18" s="61"/>
      <c r="D18" s="61"/>
      <c r="E18" s="61"/>
      <c r="F18" s="61"/>
      <c r="G18" s="61"/>
      <c r="H18" s="463"/>
      <c r="I18" s="464"/>
      <c r="J18" s="474"/>
    </row>
    <row r="19" spans="1:10" ht="12.75">
      <c r="A19" s="61"/>
      <c r="B19" s="61"/>
      <c r="C19" s="61"/>
      <c r="D19" s="61"/>
      <c r="E19" s="61"/>
      <c r="F19" s="61"/>
      <c r="G19" s="61"/>
      <c r="H19" s="463" t="s">
        <v>10</v>
      </c>
      <c r="I19" s="464"/>
      <c r="J19" s="187"/>
    </row>
    <row r="20" spans="1:12" ht="12.75" customHeight="1">
      <c r="A20" s="470" t="s">
        <v>12</v>
      </c>
      <c r="B20" s="470" t="s">
        <v>13</v>
      </c>
      <c r="C20" s="471" t="s">
        <v>14</v>
      </c>
      <c r="D20" s="471"/>
      <c r="E20" s="471"/>
      <c r="F20" s="471"/>
      <c r="G20" s="471"/>
      <c r="H20" s="471"/>
      <c r="I20" s="472" t="s">
        <v>21</v>
      </c>
      <c r="J20" s="472"/>
      <c r="K20" s="462" t="s">
        <v>178</v>
      </c>
      <c r="L20" s="462" t="s">
        <v>179</v>
      </c>
    </row>
    <row r="21" spans="1:12" ht="76.5">
      <c r="A21" s="470"/>
      <c r="B21" s="470"/>
      <c r="C21" s="85" t="s">
        <v>15</v>
      </c>
      <c r="D21" s="85" t="s">
        <v>16</v>
      </c>
      <c r="E21" s="85" t="s">
        <v>17</v>
      </c>
      <c r="F21" s="85" t="s">
        <v>18</v>
      </c>
      <c r="G21" s="85" t="s">
        <v>19</v>
      </c>
      <c r="H21" s="85" t="s">
        <v>20</v>
      </c>
      <c r="I21" s="165" t="s">
        <v>22</v>
      </c>
      <c r="J21" s="188" t="s">
        <v>23</v>
      </c>
      <c r="K21" s="462"/>
      <c r="L21" s="462"/>
    </row>
    <row r="22" spans="1:12" ht="13.5" thickBot="1">
      <c r="A22" s="90">
        <v>1</v>
      </c>
      <c r="B22" s="90">
        <v>2</v>
      </c>
      <c r="C22" s="90">
        <v>3</v>
      </c>
      <c r="D22" s="90">
        <v>4</v>
      </c>
      <c r="E22" s="90">
        <v>5</v>
      </c>
      <c r="F22" s="90">
        <v>6</v>
      </c>
      <c r="G22" s="90">
        <v>7</v>
      </c>
      <c r="H22" s="90">
        <v>8</v>
      </c>
      <c r="I22" s="194">
        <v>9</v>
      </c>
      <c r="J22" s="166">
        <v>10</v>
      </c>
      <c r="K22" s="195">
        <v>11</v>
      </c>
      <c r="L22" s="195">
        <v>12</v>
      </c>
    </row>
    <row r="23" spans="1:12" ht="14.25" thickBot="1">
      <c r="A23" s="91" t="s">
        <v>141</v>
      </c>
      <c r="B23" s="92" t="s">
        <v>49</v>
      </c>
      <c r="C23" s="93" t="s">
        <v>31</v>
      </c>
      <c r="D23" s="94"/>
      <c r="E23" s="94"/>
      <c r="F23" s="94"/>
      <c r="G23" s="94"/>
      <c r="H23" s="94"/>
      <c r="I23" s="167">
        <f>I24+I82</f>
        <v>5799167</v>
      </c>
      <c r="J23" s="168"/>
      <c r="K23" s="167">
        <f>K24+K82</f>
        <v>5827202</v>
      </c>
      <c r="L23" s="167">
        <f>L24+L82</f>
        <v>5827202</v>
      </c>
    </row>
    <row r="24" spans="1:12" ht="14.25" thickBot="1">
      <c r="A24" s="91" t="s">
        <v>142</v>
      </c>
      <c r="B24" s="96">
        <f>B23+1</f>
        <v>2</v>
      </c>
      <c r="C24" s="93" t="s">
        <v>31</v>
      </c>
      <c r="D24" s="93" t="s">
        <v>53</v>
      </c>
      <c r="E24" s="94"/>
      <c r="F24" s="94"/>
      <c r="G24" s="94"/>
      <c r="H24" s="94"/>
      <c r="I24" s="167">
        <f>I25+I33+I37+I67+I70+I76+I6+I60+I65+I56</f>
        <v>5722667</v>
      </c>
      <c r="J24" s="168"/>
      <c r="K24" s="167">
        <f>K25+K33+K37+K67+K70+K76+K6+K60+K65+K56</f>
        <v>5750702</v>
      </c>
      <c r="L24" s="167">
        <f>L25+L33+L37+L67+L70+L76+L6+L60+L65+L56</f>
        <v>5750702</v>
      </c>
    </row>
    <row r="25" spans="1:13" s="1" customFormat="1" ht="38.25">
      <c r="A25" s="97" t="s">
        <v>143</v>
      </c>
      <c r="B25" s="98">
        <f aca="true" t="shared" si="0" ref="B25:B88">B24+1</f>
        <v>3</v>
      </c>
      <c r="C25" s="99" t="s">
        <v>31</v>
      </c>
      <c r="D25" s="99" t="s">
        <v>53</v>
      </c>
      <c r="E25" s="99" t="s">
        <v>144</v>
      </c>
      <c r="F25" s="99"/>
      <c r="G25" s="100"/>
      <c r="H25" s="100"/>
      <c r="I25" s="169">
        <f>I26</f>
        <v>0</v>
      </c>
      <c r="J25" s="169"/>
      <c r="K25" s="169">
        <f>K26</f>
        <v>0</v>
      </c>
      <c r="L25" s="169">
        <f>L26</f>
        <v>0</v>
      </c>
      <c r="M25" s="75"/>
    </row>
    <row r="26" spans="1:12" ht="27">
      <c r="A26" s="102" t="s">
        <v>145</v>
      </c>
      <c r="B26" s="103">
        <f t="shared" si="0"/>
        <v>4</v>
      </c>
      <c r="C26" s="104" t="s">
        <v>31</v>
      </c>
      <c r="D26" s="104" t="s">
        <v>53</v>
      </c>
      <c r="E26" s="104" t="s">
        <v>146</v>
      </c>
      <c r="F26" s="104"/>
      <c r="G26" s="105"/>
      <c r="H26" s="105"/>
      <c r="I26" s="170">
        <f>I27</f>
        <v>0</v>
      </c>
      <c r="J26" s="170"/>
      <c r="K26" s="170">
        <f>K27</f>
        <v>0</v>
      </c>
      <c r="L26" s="170">
        <f>L27</f>
        <v>0</v>
      </c>
    </row>
    <row r="27" spans="1:12" ht="27">
      <c r="A27" s="102" t="s">
        <v>147</v>
      </c>
      <c r="B27" s="103">
        <f t="shared" si="0"/>
        <v>5</v>
      </c>
      <c r="C27" s="104" t="s">
        <v>31</v>
      </c>
      <c r="D27" s="104" t="s">
        <v>53</v>
      </c>
      <c r="E27" s="104" t="s">
        <v>148</v>
      </c>
      <c r="F27" s="104"/>
      <c r="G27" s="105"/>
      <c r="H27" s="105"/>
      <c r="I27" s="170">
        <f>I29+I32</f>
        <v>0</v>
      </c>
      <c r="J27" s="170"/>
      <c r="K27" s="170">
        <f>K29+K32</f>
        <v>0</v>
      </c>
      <c r="L27" s="170">
        <f>L29+L32</f>
        <v>0</v>
      </c>
    </row>
    <row r="28" spans="1:12" ht="13.5">
      <c r="A28" s="107" t="s">
        <v>40</v>
      </c>
      <c r="B28" s="103">
        <f t="shared" si="0"/>
        <v>6</v>
      </c>
      <c r="C28" s="108" t="s">
        <v>31</v>
      </c>
      <c r="D28" s="108" t="s">
        <v>53</v>
      </c>
      <c r="E28" s="108" t="s">
        <v>148</v>
      </c>
      <c r="F28" s="108" t="s">
        <v>75</v>
      </c>
      <c r="G28" s="109">
        <v>220</v>
      </c>
      <c r="H28" s="109"/>
      <c r="I28" s="171"/>
      <c r="J28" s="189"/>
      <c r="K28" s="196"/>
      <c r="L28" s="197"/>
    </row>
    <row r="29" spans="1:13" ht="13.5">
      <c r="A29" s="111" t="s">
        <v>44</v>
      </c>
      <c r="B29" s="103">
        <f t="shared" si="0"/>
        <v>7</v>
      </c>
      <c r="C29" s="112" t="s">
        <v>31</v>
      </c>
      <c r="D29" s="112" t="s">
        <v>53</v>
      </c>
      <c r="E29" s="112" t="s">
        <v>148</v>
      </c>
      <c r="F29" s="112" t="s">
        <v>77</v>
      </c>
      <c r="G29" s="113">
        <v>225</v>
      </c>
      <c r="H29" s="113"/>
      <c r="I29" s="172"/>
      <c r="J29" s="186"/>
      <c r="K29" s="196"/>
      <c r="L29" s="197"/>
      <c r="M29" s="76"/>
    </row>
    <row r="30" spans="1:12" ht="13.5">
      <c r="A30" s="115" t="s">
        <v>46</v>
      </c>
      <c r="B30" s="103">
        <f t="shared" si="0"/>
        <v>8</v>
      </c>
      <c r="C30" s="108" t="s">
        <v>31</v>
      </c>
      <c r="D30" s="108" t="s">
        <v>53</v>
      </c>
      <c r="E30" s="108" t="s">
        <v>148</v>
      </c>
      <c r="F30" s="108" t="s">
        <v>75</v>
      </c>
      <c r="G30" s="109">
        <v>300</v>
      </c>
      <c r="H30" s="109"/>
      <c r="I30" s="171"/>
      <c r="J30" s="189"/>
      <c r="K30" s="198"/>
      <c r="L30" s="199"/>
    </row>
    <row r="31" spans="1:12" ht="13.5">
      <c r="A31" s="116" t="s">
        <v>47</v>
      </c>
      <c r="B31" s="103">
        <f t="shared" si="0"/>
        <v>9</v>
      </c>
      <c r="C31" s="112" t="s">
        <v>31</v>
      </c>
      <c r="D31" s="112" t="s">
        <v>53</v>
      </c>
      <c r="E31" s="112" t="s">
        <v>148</v>
      </c>
      <c r="F31" s="112" t="s">
        <v>77</v>
      </c>
      <c r="G31" s="113">
        <v>310</v>
      </c>
      <c r="H31" s="113"/>
      <c r="I31" s="172"/>
      <c r="J31" s="186"/>
      <c r="K31" s="196"/>
      <c r="L31" s="197"/>
    </row>
    <row r="32" spans="1:13" ht="14.25" thickBot="1">
      <c r="A32" s="117" t="s">
        <v>48</v>
      </c>
      <c r="B32" s="118">
        <f t="shared" si="0"/>
        <v>10</v>
      </c>
      <c r="C32" s="119" t="s">
        <v>31</v>
      </c>
      <c r="D32" s="119" t="s">
        <v>53</v>
      </c>
      <c r="E32" s="119" t="s">
        <v>148</v>
      </c>
      <c r="F32" s="119" t="s">
        <v>77</v>
      </c>
      <c r="G32" s="120">
        <v>340</v>
      </c>
      <c r="H32" s="120"/>
      <c r="I32" s="173"/>
      <c r="J32" s="190"/>
      <c r="K32" s="200"/>
      <c r="L32" s="201"/>
      <c r="M32" s="76"/>
    </row>
    <row r="33" spans="1:12" ht="54">
      <c r="A33" s="122" t="s">
        <v>171</v>
      </c>
      <c r="B33" s="123">
        <f t="shared" si="0"/>
        <v>11</v>
      </c>
      <c r="C33" s="124" t="s">
        <v>31</v>
      </c>
      <c r="D33" s="124" t="s">
        <v>53</v>
      </c>
      <c r="E33" s="124" t="s">
        <v>172</v>
      </c>
      <c r="F33" s="124"/>
      <c r="G33" s="125"/>
      <c r="H33" s="125"/>
      <c r="I33" s="174">
        <v>0</v>
      </c>
      <c r="J33" s="174"/>
      <c r="K33" s="174">
        <v>0</v>
      </c>
      <c r="L33" s="174">
        <v>0</v>
      </c>
    </row>
    <row r="34" spans="1:12" ht="26.25">
      <c r="A34" s="127" t="s">
        <v>173</v>
      </c>
      <c r="B34" s="103">
        <f t="shared" si="0"/>
        <v>12</v>
      </c>
      <c r="C34" s="128" t="s">
        <v>31</v>
      </c>
      <c r="D34" s="128" t="s">
        <v>53</v>
      </c>
      <c r="E34" s="128" t="s">
        <v>174</v>
      </c>
      <c r="F34" s="112"/>
      <c r="G34" s="113"/>
      <c r="H34" s="113"/>
      <c r="I34" s="172">
        <v>0</v>
      </c>
      <c r="J34" s="172"/>
      <c r="K34" s="172">
        <v>0</v>
      </c>
      <c r="L34" s="172">
        <v>0</v>
      </c>
    </row>
    <row r="35" spans="1:12" ht="26.25">
      <c r="A35" s="127" t="s">
        <v>134</v>
      </c>
      <c r="B35" s="103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4"/>
      <c r="I35" s="175">
        <v>0</v>
      </c>
      <c r="J35" s="175"/>
      <c r="K35" s="175">
        <v>0</v>
      </c>
      <c r="L35" s="175">
        <v>0</v>
      </c>
    </row>
    <row r="36" spans="1:13" ht="14.25" thickBot="1">
      <c r="A36" s="131" t="s">
        <v>44</v>
      </c>
      <c r="B36" s="118">
        <f t="shared" si="0"/>
        <v>14</v>
      </c>
      <c r="C36" s="119" t="s">
        <v>31</v>
      </c>
      <c r="D36" s="119" t="s">
        <v>53</v>
      </c>
      <c r="E36" s="132">
        <v>1300100150</v>
      </c>
      <c r="F36" s="132">
        <v>244</v>
      </c>
      <c r="G36" s="132">
        <v>225</v>
      </c>
      <c r="H36" s="132"/>
      <c r="I36" s="176"/>
      <c r="J36" s="177"/>
      <c r="K36" s="202"/>
      <c r="L36" s="203"/>
      <c r="M36" s="66"/>
    </row>
    <row r="37" spans="1:12" ht="40.5">
      <c r="A37" s="134" t="s">
        <v>149</v>
      </c>
      <c r="B37" s="135">
        <f t="shared" si="0"/>
        <v>15</v>
      </c>
      <c r="C37" s="136" t="s">
        <v>31</v>
      </c>
      <c r="D37" s="136" t="s">
        <v>53</v>
      </c>
      <c r="E37" s="136" t="s">
        <v>150</v>
      </c>
      <c r="F37" s="136"/>
      <c r="G37" s="137"/>
      <c r="H37" s="137"/>
      <c r="I37" s="178">
        <f>I40+I43+I44+I51+I52+I54+I55</f>
        <v>0</v>
      </c>
      <c r="J37" s="178"/>
      <c r="K37" s="178">
        <f>K40+K43+K44+K51+K52+K54+K55</f>
        <v>0</v>
      </c>
      <c r="L37" s="178">
        <f>L40+L43+L44+L51+L52+L54+L55</f>
        <v>0</v>
      </c>
    </row>
    <row r="38" spans="1:12" s="1" customFormat="1" ht="13.5">
      <c r="A38" s="127" t="s">
        <v>151</v>
      </c>
      <c r="B38" s="103">
        <f t="shared" si="0"/>
        <v>16</v>
      </c>
      <c r="C38" s="128" t="s">
        <v>31</v>
      </c>
      <c r="D38" s="128" t="s">
        <v>53</v>
      </c>
      <c r="E38" s="128" t="s">
        <v>152</v>
      </c>
      <c r="F38" s="128"/>
      <c r="G38" s="139"/>
      <c r="H38" s="139"/>
      <c r="I38" s="179">
        <v>0</v>
      </c>
      <c r="J38" s="179"/>
      <c r="K38" s="179">
        <v>0</v>
      </c>
      <c r="L38" s="179">
        <v>0</v>
      </c>
    </row>
    <row r="39" spans="1:12" ht="26.25">
      <c r="A39" s="127" t="s">
        <v>153</v>
      </c>
      <c r="B39" s="103">
        <f t="shared" si="0"/>
        <v>17</v>
      </c>
      <c r="C39" s="128" t="s">
        <v>31</v>
      </c>
      <c r="D39" s="128" t="s">
        <v>53</v>
      </c>
      <c r="E39" s="128" t="s">
        <v>127</v>
      </c>
      <c r="F39" s="128"/>
      <c r="G39" s="139"/>
      <c r="H39" s="139"/>
      <c r="I39" s="179">
        <v>0</v>
      </c>
      <c r="J39" s="179"/>
      <c r="K39" s="179">
        <v>0</v>
      </c>
      <c r="L39" s="179">
        <v>0</v>
      </c>
    </row>
    <row r="40" spans="1:12" ht="26.25">
      <c r="A40" s="115" t="s">
        <v>110</v>
      </c>
      <c r="B40" s="103">
        <f t="shared" si="0"/>
        <v>18</v>
      </c>
      <c r="C40" s="108" t="s">
        <v>31</v>
      </c>
      <c r="D40" s="108" t="s">
        <v>53</v>
      </c>
      <c r="E40" s="108" t="s">
        <v>127</v>
      </c>
      <c r="F40" s="108" t="s">
        <v>98</v>
      </c>
      <c r="G40" s="109">
        <v>210</v>
      </c>
      <c r="H40" s="109"/>
      <c r="I40" s="171"/>
      <c r="J40" s="189"/>
      <c r="K40" s="196"/>
      <c r="L40" s="197"/>
    </row>
    <row r="41" spans="1:12" s="1" customFormat="1" ht="13.5">
      <c r="A41" s="111" t="s">
        <v>154</v>
      </c>
      <c r="B41" s="103">
        <f t="shared" si="0"/>
        <v>19</v>
      </c>
      <c r="C41" s="112" t="s">
        <v>31</v>
      </c>
      <c r="D41" s="112" t="s">
        <v>53</v>
      </c>
      <c r="E41" s="112" t="s">
        <v>127</v>
      </c>
      <c r="F41" s="112" t="s">
        <v>155</v>
      </c>
      <c r="G41" s="113">
        <v>212</v>
      </c>
      <c r="H41" s="113"/>
      <c r="I41" s="172"/>
      <c r="J41" s="186"/>
      <c r="K41" s="196"/>
      <c r="L41" s="197"/>
    </row>
    <row r="42" spans="1:12" ht="13.5">
      <c r="A42" s="107" t="s">
        <v>40</v>
      </c>
      <c r="B42" s="103">
        <f t="shared" si="0"/>
        <v>20</v>
      </c>
      <c r="C42" s="108" t="s">
        <v>31</v>
      </c>
      <c r="D42" s="108" t="s">
        <v>53</v>
      </c>
      <c r="E42" s="108" t="s">
        <v>127</v>
      </c>
      <c r="F42" s="108" t="s">
        <v>75</v>
      </c>
      <c r="G42" s="109">
        <v>220</v>
      </c>
      <c r="H42" s="109"/>
      <c r="I42" s="171"/>
      <c r="J42" s="189"/>
      <c r="K42" s="196"/>
      <c r="L42" s="197"/>
    </row>
    <row r="43" spans="1:13" ht="13.5">
      <c r="A43" s="111" t="s">
        <v>41</v>
      </c>
      <c r="B43" s="103">
        <f t="shared" si="0"/>
        <v>21</v>
      </c>
      <c r="C43" s="112" t="s">
        <v>31</v>
      </c>
      <c r="D43" s="112" t="s">
        <v>53</v>
      </c>
      <c r="E43" s="112" t="s">
        <v>127</v>
      </c>
      <c r="F43" s="112" t="s">
        <v>76</v>
      </c>
      <c r="G43" s="113">
        <v>221</v>
      </c>
      <c r="H43" s="113"/>
      <c r="I43" s="172"/>
      <c r="J43" s="186"/>
      <c r="K43" s="196"/>
      <c r="L43" s="197"/>
      <c r="M43" s="66"/>
    </row>
    <row r="44" spans="1:12" s="1" customFormat="1" ht="13.5">
      <c r="A44" s="140" t="s">
        <v>42</v>
      </c>
      <c r="B44" s="103">
        <f t="shared" si="0"/>
        <v>22</v>
      </c>
      <c r="C44" s="128" t="s">
        <v>31</v>
      </c>
      <c r="D44" s="128" t="s">
        <v>53</v>
      </c>
      <c r="E44" s="128" t="s">
        <v>127</v>
      </c>
      <c r="F44" s="128" t="s">
        <v>77</v>
      </c>
      <c r="G44" s="139">
        <v>223</v>
      </c>
      <c r="H44" s="139"/>
      <c r="I44" s="179">
        <f>I46+I47+I48+I49</f>
        <v>0</v>
      </c>
      <c r="J44" s="179"/>
      <c r="K44" s="179">
        <f>K46+K47+K48+K49</f>
        <v>0</v>
      </c>
      <c r="L44" s="179">
        <f>L46+L47+L48+L49</f>
        <v>0</v>
      </c>
    </row>
    <row r="45" spans="1:12" ht="13.5">
      <c r="A45" s="111" t="s">
        <v>80</v>
      </c>
      <c r="B45" s="103">
        <f t="shared" si="0"/>
        <v>23</v>
      </c>
      <c r="C45" s="112" t="s">
        <v>31</v>
      </c>
      <c r="D45" s="112" t="s">
        <v>53</v>
      </c>
      <c r="E45" s="112" t="s">
        <v>127</v>
      </c>
      <c r="F45" s="112" t="s">
        <v>77</v>
      </c>
      <c r="G45" s="113">
        <v>223</v>
      </c>
      <c r="H45" s="141" t="s">
        <v>64</v>
      </c>
      <c r="I45" s="172"/>
      <c r="J45" s="186"/>
      <c r="K45" s="196"/>
      <c r="L45" s="197"/>
    </row>
    <row r="46" spans="1:13" ht="13.5">
      <c r="A46" s="111" t="s">
        <v>79</v>
      </c>
      <c r="B46" s="103">
        <f t="shared" si="0"/>
        <v>24</v>
      </c>
      <c r="C46" s="112" t="s">
        <v>31</v>
      </c>
      <c r="D46" s="112" t="s">
        <v>53</v>
      </c>
      <c r="E46" s="112" t="s">
        <v>127</v>
      </c>
      <c r="F46" s="112" t="s">
        <v>77</v>
      </c>
      <c r="G46" s="113">
        <v>223</v>
      </c>
      <c r="H46" s="141" t="s">
        <v>50</v>
      </c>
      <c r="I46" s="172"/>
      <c r="J46" s="186"/>
      <c r="K46" s="196"/>
      <c r="L46" s="197"/>
      <c r="M46" s="76"/>
    </row>
    <row r="47" spans="1:13" s="1" customFormat="1" ht="13.5">
      <c r="A47" s="111" t="s">
        <v>43</v>
      </c>
      <c r="B47" s="103">
        <f t="shared" si="0"/>
        <v>25</v>
      </c>
      <c r="C47" s="112" t="s">
        <v>31</v>
      </c>
      <c r="D47" s="112" t="s">
        <v>53</v>
      </c>
      <c r="E47" s="112" t="s">
        <v>127</v>
      </c>
      <c r="F47" s="112" t="s">
        <v>77</v>
      </c>
      <c r="G47" s="113">
        <v>223</v>
      </c>
      <c r="H47" s="141" t="s">
        <v>51</v>
      </c>
      <c r="I47" s="172"/>
      <c r="J47" s="186"/>
      <c r="K47" s="196"/>
      <c r="L47" s="197"/>
      <c r="M47" s="77"/>
    </row>
    <row r="48" spans="1:13" ht="13.5">
      <c r="A48" s="111" t="s">
        <v>81</v>
      </c>
      <c r="B48" s="103">
        <f t="shared" si="0"/>
        <v>26</v>
      </c>
      <c r="C48" s="112" t="s">
        <v>31</v>
      </c>
      <c r="D48" s="112" t="s">
        <v>53</v>
      </c>
      <c r="E48" s="112" t="s">
        <v>127</v>
      </c>
      <c r="F48" s="112" t="s">
        <v>77</v>
      </c>
      <c r="G48" s="113">
        <v>223</v>
      </c>
      <c r="H48" s="141" t="s">
        <v>52</v>
      </c>
      <c r="I48" s="172"/>
      <c r="J48" s="186"/>
      <c r="K48" s="206"/>
      <c r="L48" s="207"/>
      <c r="M48" s="76"/>
    </row>
    <row r="49" spans="1:12" s="1" customFormat="1" ht="13.5">
      <c r="A49" s="111" t="s">
        <v>82</v>
      </c>
      <c r="B49" s="103">
        <f t="shared" si="0"/>
        <v>27</v>
      </c>
      <c r="C49" s="112" t="s">
        <v>31</v>
      </c>
      <c r="D49" s="112" t="s">
        <v>53</v>
      </c>
      <c r="E49" s="112" t="s">
        <v>127</v>
      </c>
      <c r="F49" s="112" t="s">
        <v>77</v>
      </c>
      <c r="G49" s="113">
        <v>223</v>
      </c>
      <c r="H49" s="141" t="s">
        <v>65</v>
      </c>
      <c r="I49" s="172"/>
      <c r="J49" s="186"/>
      <c r="K49" s="208"/>
      <c r="L49" s="209"/>
    </row>
    <row r="50" spans="1:12" ht="13.5">
      <c r="A50" s="111" t="s">
        <v>86</v>
      </c>
      <c r="B50" s="103">
        <f t="shared" si="0"/>
        <v>28</v>
      </c>
      <c r="C50" s="112" t="s">
        <v>31</v>
      </c>
      <c r="D50" s="112" t="s">
        <v>53</v>
      </c>
      <c r="E50" s="112" t="s">
        <v>127</v>
      </c>
      <c r="F50" s="112" t="s">
        <v>77</v>
      </c>
      <c r="G50" s="113">
        <v>224</v>
      </c>
      <c r="H50" s="141"/>
      <c r="I50" s="172"/>
      <c r="J50" s="186"/>
      <c r="K50" s="184"/>
      <c r="L50" s="209"/>
    </row>
    <row r="51" spans="1:13" ht="13.5">
      <c r="A51" s="111" t="s">
        <v>44</v>
      </c>
      <c r="B51" s="103">
        <f t="shared" si="0"/>
        <v>29</v>
      </c>
      <c r="C51" s="112" t="s">
        <v>31</v>
      </c>
      <c r="D51" s="112" t="s">
        <v>53</v>
      </c>
      <c r="E51" s="112" t="s">
        <v>127</v>
      </c>
      <c r="F51" s="112" t="s">
        <v>77</v>
      </c>
      <c r="G51" s="113">
        <v>225</v>
      </c>
      <c r="H51" s="113"/>
      <c r="I51" s="172"/>
      <c r="J51" s="186"/>
      <c r="K51" s="208"/>
      <c r="L51" s="209"/>
      <c r="M51" s="76"/>
    </row>
    <row r="52" spans="1:13" ht="13.5">
      <c r="A52" s="111" t="s">
        <v>45</v>
      </c>
      <c r="B52" s="103">
        <f t="shared" si="0"/>
        <v>30</v>
      </c>
      <c r="C52" s="112" t="s">
        <v>31</v>
      </c>
      <c r="D52" s="112" t="s">
        <v>53</v>
      </c>
      <c r="E52" s="112" t="s">
        <v>127</v>
      </c>
      <c r="F52" s="112" t="s">
        <v>77</v>
      </c>
      <c r="G52" s="113">
        <v>226</v>
      </c>
      <c r="H52" s="113"/>
      <c r="I52" s="172"/>
      <c r="J52" s="186"/>
      <c r="K52" s="208"/>
      <c r="L52" s="209"/>
      <c r="M52" s="76"/>
    </row>
    <row r="53" spans="1:12" s="1" customFormat="1" ht="13.5">
      <c r="A53" s="115" t="s">
        <v>46</v>
      </c>
      <c r="B53" s="103">
        <f t="shared" si="0"/>
        <v>31</v>
      </c>
      <c r="C53" s="108" t="s">
        <v>31</v>
      </c>
      <c r="D53" s="108" t="s">
        <v>53</v>
      </c>
      <c r="E53" s="108" t="s">
        <v>127</v>
      </c>
      <c r="F53" s="108" t="s">
        <v>75</v>
      </c>
      <c r="G53" s="109">
        <v>300</v>
      </c>
      <c r="H53" s="109"/>
      <c r="I53" s="171"/>
      <c r="J53" s="189"/>
      <c r="K53" s="206"/>
      <c r="L53" s="207"/>
    </row>
    <row r="54" spans="1:12" ht="13.5">
      <c r="A54" s="116" t="s">
        <v>47</v>
      </c>
      <c r="B54" s="103">
        <f t="shared" si="0"/>
        <v>32</v>
      </c>
      <c r="C54" s="112" t="s">
        <v>31</v>
      </c>
      <c r="D54" s="112" t="s">
        <v>53</v>
      </c>
      <c r="E54" s="112" t="s">
        <v>127</v>
      </c>
      <c r="F54" s="112" t="s">
        <v>77</v>
      </c>
      <c r="G54" s="113">
        <v>310</v>
      </c>
      <c r="H54" s="113"/>
      <c r="I54" s="172"/>
      <c r="J54" s="186"/>
      <c r="K54" s="208"/>
      <c r="L54" s="209"/>
    </row>
    <row r="55" spans="1:13" ht="13.5">
      <c r="A55" s="116" t="s">
        <v>48</v>
      </c>
      <c r="B55" s="103">
        <f t="shared" si="0"/>
        <v>33</v>
      </c>
      <c r="C55" s="112" t="s">
        <v>31</v>
      </c>
      <c r="D55" s="112" t="s">
        <v>53</v>
      </c>
      <c r="E55" s="112" t="s">
        <v>127</v>
      </c>
      <c r="F55" s="112" t="s">
        <v>77</v>
      </c>
      <c r="G55" s="113">
        <v>340</v>
      </c>
      <c r="H55" s="113"/>
      <c r="I55" s="172"/>
      <c r="J55" s="186"/>
      <c r="K55" s="208"/>
      <c r="L55" s="209"/>
      <c r="M55" s="76"/>
    </row>
    <row r="56" spans="1:12" ht="51.75">
      <c r="A56" s="127" t="s">
        <v>156</v>
      </c>
      <c r="B56" s="103">
        <f t="shared" si="0"/>
        <v>34</v>
      </c>
      <c r="C56" s="128" t="s">
        <v>31</v>
      </c>
      <c r="D56" s="128" t="s">
        <v>53</v>
      </c>
      <c r="E56" s="128" t="s">
        <v>157</v>
      </c>
      <c r="F56" s="128"/>
      <c r="G56" s="139"/>
      <c r="H56" s="139"/>
      <c r="I56" s="179">
        <v>10176</v>
      </c>
      <c r="J56" s="191"/>
      <c r="K56" s="210">
        <v>10176</v>
      </c>
      <c r="L56" s="211">
        <v>10176</v>
      </c>
    </row>
    <row r="57" spans="1:12" ht="13.5">
      <c r="A57" s="107" t="s">
        <v>40</v>
      </c>
      <c r="B57" s="103">
        <f t="shared" si="0"/>
        <v>35</v>
      </c>
      <c r="C57" s="108" t="s">
        <v>31</v>
      </c>
      <c r="D57" s="108" t="s">
        <v>53</v>
      </c>
      <c r="E57" s="108" t="s">
        <v>157</v>
      </c>
      <c r="F57" s="108" t="s">
        <v>75</v>
      </c>
      <c r="G57" s="109">
        <v>220</v>
      </c>
      <c r="H57" s="109"/>
      <c r="I57" s="172">
        <v>10176</v>
      </c>
      <c r="J57" s="189"/>
      <c r="K57" s="196">
        <v>10176</v>
      </c>
      <c r="L57" s="197">
        <v>10176</v>
      </c>
    </row>
    <row r="58" spans="1:12" s="1" customFormat="1" ht="13.5">
      <c r="A58" s="111" t="s">
        <v>45</v>
      </c>
      <c r="B58" s="103">
        <f t="shared" si="0"/>
        <v>36</v>
      </c>
      <c r="C58" s="112" t="s">
        <v>31</v>
      </c>
      <c r="D58" s="112" t="s">
        <v>53</v>
      </c>
      <c r="E58" s="112" t="s">
        <v>157</v>
      </c>
      <c r="F58" s="112" t="s">
        <v>77</v>
      </c>
      <c r="G58" s="113">
        <v>226</v>
      </c>
      <c r="H58" s="113"/>
      <c r="I58" s="172">
        <v>10176</v>
      </c>
      <c r="J58" s="186"/>
      <c r="K58" s="196">
        <v>10176</v>
      </c>
      <c r="L58" s="197">
        <v>10176</v>
      </c>
    </row>
    <row r="59" spans="1:12" ht="39">
      <c r="A59" s="127" t="s">
        <v>158</v>
      </c>
      <c r="B59" s="103">
        <f t="shared" si="0"/>
        <v>37</v>
      </c>
      <c r="C59" s="128" t="s">
        <v>31</v>
      </c>
      <c r="D59" s="128" t="s">
        <v>53</v>
      </c>
      <c r="E59" s="128" t="s">
        <v>128</v>
      </c>
      <c r="F59" s="128"/>
      <c r="G59" s="139"/>
      <c r="H59" s="139"/>
      <c r="I59" s="179">
        <v>5580326</v>
      </c>
      <c r="J59" s="191"/>
      <c r="K59" s="204">
        <v>5580326</v>
      </c>
      <c r="L59" s="204">
        <v>5580326</v>
      </c>
    </row>
    <row r="60" spans="1:12" s="1" customFormat="1" ht="26.25">
      <c r="A60" s="115" t="s">
        <v>110</v>
      </c>
      <c r="B60" s="103">
        <f t="shared" si="0"/>
        <v>38</v>
      </c>
      <c r="C60" s="108" t="s">
        <v>31</v>
      </c>
      <c r="D60" s="108" t="s">
        <v>53</v>
      </c>
      <c r="E60" s="108" t="s">
        <v>128</v>
      </c>
      <c r="F60" s="108" t="s">
        <v>98</v>
      </c>
      <c r="G60" s="142">
        <v>210</v>
      </c>
      <c r="H60" s="142"/>
      <c r="I60" s="172">
        <v>5580326</v>
      </c>
      <c r="J60" s="192"/>
      <c r="K60" s="196">
        <v>5580326</v>
      </c>
      <c r="L60" s="196">
        <v>5580326</v>
      </c>
    </row>
    <row r="61" spans="1:13" ht="13.5">
      <c r="A61" s="111" t="s">
        <v>100</v>
      </c>
      <c r="B61" s="103">
        <f t="shared" si="0"/>
        <v>39</v>
      </c>
      <c r="C61" s="112" t="s">
        <v>31</v>
      </c>
      <c r="D61" s="112" t="s">
        <v>53</v>
      </c>
      <c r="E61" s="112" t="s">
        <v>128</v>
      </c>
      <c r="F61" s="112" t="s">
        <v>111</v>
      </c>
      <c r="G61" s="4">
        <v>211</v>
      </c>
      <c r="H61" s="4"/>
      <c r="I61" s="172">
        <v>4285965</v>
      </c>
      <c r="J61" s="188"/>
      <c r="K61" s="196">
        <v>4285965</v>
      </c>
      <c r="L61" s="196">
        <v>4285965</v>
      </c>
      <c r="M61" s="76"/>
    </row>
    <row r="62" spans="1:13" ht="13.5">
      <c r="A62" s="111" t="s">
        <v>103</v>
      </c>
      <c r="B62" s="103">
        <f t="shared" si="0"/>
        <v>40</v>
      </c>
      <c r="C62" s="112" t="s">
        <v>31</v>
      </c>
      <c r="D62" s="112" t="s">
        <v>53</v>
      </c>
      <c r="E62" s="112" t="s">
        <v>128</v>
      </c>
      <c r="F62" s="112" t="s">
        <v>155</v>
      </c>
      <c r="G62" s="113">
        <v>213</v>
      </c>
      <c r="H62" s="113"/>
      <c r="I62" s="172">
        <v>1294361</v>
      </c>
      <c r="J62" s="186"/>
      <c r="K62" s="196">
        <v>1294361</v>
      </c>
      <c r="L62" s="196">
        <v>1294361</v>
      </c>
      <c r="M62" s="76"/>
    </row>
    <row r="63" spans="1:12" ht="13.5">
      <c r="A63" s="107" t="s">
        <v>40</v>
      </c>
      <c r="B63" s="103">
        <f t="shared" si="0"/>
        <v>41</v>
      </c>
      <c r="C63" s="108" t="s">
        <v>31</v>
      </c>
      <c r="D63" s="108" t="s">
        <v>53</v>
      </c>
      <c r="E63" s="108" t="s">
        <v>128</v>
      </c>
      <c r="F63" s="108" t="s">
        <v>75</v>
      </c>
      <c r="G63" s="109">
        <v>220</v>
      </c>
      <c r="H63" s="109"/>
      <c r="I63" s="171"/>
      <c r="J63" s="189"/>
      <c r="K63" s="196"/>
      <c r="L63" s="197"/>
    </row>
    <row r="64" spans="1:12" ht="12.75" customHeight="1">
      <c r="A64" s="111" t="s">
        <v>41</v>
      </c>
      <c r="B64" s="103">
        <f t="shared" si="0"/>
        <v>42</v>
      </c>
      <c r="C64" s="112" t="s">
        <v>31</v>
      </c>
      <c r="D64" s="112" t="s">
        <v>53</v>
      </c>
      <c r="E64" s="112" t="s">
        <v>128</v>
      </c>
      <c r="F64" s="112" t="s">
        <v>76</v>
      </c>
      <c r="G64" s="113">
        <v>221</v>
      </c>
      <c r="H64" s="113"/>
      <c r="I64" s="172"/>
      <c r="J64" s="186"/>
      <c r="K64" s="196"/>
      <c r="L64" s="197"/>
    </row>
    <row r="65" spans="1:12" ht="13.5">
      <c r="A65" s="115" t="s">
        <v>46</v>
      </c>
      <c r="B65" s="103">
        <f t="shared" si="0"/>
        <v>43</v>
      </c>
      <c r="C65" s="108" t="s">
        <v>31</v>
      </c>
      <c r="D65" s="108" t="s">
        <v>53</v>
      </c>
      <c r="E65" s="108" t="s">
        <v>128</v>
      </c>
      <c r="F65" s="108" t="s">
        <v>75</v>
      </c>
      <c r="G65" s="109">
        <v>300</v>
      </c>
      <c r="H65" s="109"/>
      <c r="I65" s="171"/>
      <c r="J65" s="189"/>
      <c r="K65" s="196"/>
      <c r="L65" s="197"/>
    </row>
    <row r="66" spans="1:13" ht="13.5">
      <c r="A66" s="111" t="s">
        <v>47</v>
      </c>
      <c r="B66" s="103">
        <f t="shared" si="0"/>
        <v>44</v>
      </c>
      <c r="C66" s="112" t="s">
        <v>31</v>
      </c>
      <c r="D66" s="112" t="s">
        <v>53</v>
      </c>
      <c r="E66" s="112" t="s">
        <v>128</v>
      </c>
      <c r="F66" s="112" t="s">
        <v>77</v>
      </c>
      <c r="G66" s="113">
        <v>310</v>
      </c>
      <c r="H66" s="113"/>
      <c r="I66" s="172">
        <v>0</v>
      </c>
      <c r="J66" s="186"/>
      <c r="K66" s="196">
        <v>0</v>
      </c>
      <c r="L66" s="197">
        <v>0</v>
      </c>
      <c r="M66" s="76"/>
    </row>
    <row r="67" spans="1:12" ht="39">
      <c r="A67" s="127" t="s">
        <v>159</v>
      </c>
      <c r="B67" s="103">
        <f t="shared" si="0"/>
        <v>45</v>
      </c>
      <c r="C67" s="128" t="s">
        <v>31</v>
      </c>
      <c r="D67" s="128" t="s">
        <v>53</v>
      </c>
      <c r="E67" s="128" t="s">
        <v>129</v>
      </c>
      <c r="F67" s="128"/>
      <c r="G67" s="139"/>
      <c r="H67" s="139"/>
      <c r="I67" s="179">
        <f>I69</f>
        <v>132165</v>
      </c>
      <c r="J67" s="191"/>
      <c r="K67" s="204">
        <v>160200</v>
      </c>
      <c r="L67" s="205">
        <v>160200</v>
      </c>
    </row>
    <row r="68" spans="1:12" ht="13.5">
      <c r="A68" s="115" t="s">
        <v>46</v>
      </c>
      <c r="B68" s="103">
        <f t="shared" si="0"/>
        <v>46</v>
      </c>
      <c r="C68" s="108" t="s">
        <v>31</v>
      </c>
      <c r="D68" s="108" t="s">
        <v>53</v>
      </c>
      <c r="E68" s="108" t="s">
        <v>129</v>
      </c>
      <c r="F68" s="108" t="s">
        <v>75</v>
      </c>
      <c r="G68" s="109"/>
      <c r="H68" s="109"/>
      <c r="I68" s="171">
        <v>132165</v>
      </c>
      <c r="J68" s="189"/>
      <c r="K68" s="196">
        <v>160200</v>
      </c>
      <c r="L68" s="197">
        <v>160200</v>
      </c>
    </row>
    <row r="69" spans="1:12" ht="13.5">
      <c r="A69" s="116" t="s">
        <v>48</v>
      </c>
      <c r="B69" s="103">
        <f t="shared" si="0"/>
        <v>47</v>
      </c>
      <c r="C69" s="112" t="s">
        <v>31</v>
      </c>
      <c r="D69" s="112" t="s">
        <v>53</v>
      </c>
      <c r="E69" s="112" t="s">
        <v>129</v>
      </c>
      <c r="F69" s="144">
        <v>244</v>
      </c>
      <c r="G69" s="113">
        <v>340</v>
      </c>
      <c r="H69" s="145"/>
      <c r="I69" s="172">
        <v>132165</v>
      </c>
      <c r="J69" s="186"/>
      <c r="K69" s="196">
        <v>160200</v>
      </c>
      <c r="L69" s="197">
        <v>160200</v>
      </c>
    </row>
    <row r="70" spans="1:12" ht="13.5">
      <c r="A70" s="127" t="s">
        <v>160</v>
      </c>
      <c r="B70" s="103">
        <f t="shared" si="0"/>
        <v>48</v>
      </c>
      <c r="C70" s="128" t="s">
        <v>31</v>
      </c>
      <c r="D70" s="128" t="s">
        <v>53</v>
      </c>
      <c r="E70" s="128" t="s">
        <v>130</v>
      </c>
      <c r="F70" s="128"/>
      <c r="G70" s="139"/>
      <c r="H70" s="139"/>
      <c r="I70" s="179">
        <f>I72+I73+I74</f>
        <v>0</v>
      </c>
      <c r="J70" s="179"/>
      <c r="K70" s="179">
        <f>K72+K73+K74</f>
        <v>0</v>
      </c>
      <c r="L70" s="179">
        <f>L72+L73+L74</f>
        <v>0</v>
      </c>
    </row>
    <row r="71" spans="1:12" ht="13.5">
      <c r="A71" s="115" t="s">
        <v>161</v>
      </c>
      <c r="B71" s="103">
        <f t="shared" si="0"/>
        <v>49</v>
      </c>
      <c r="C71" s="108" t="s">
        <v>31</v>
      </c>
      <c r="D71" s="108" t="s">
        <v>53</v>
      </c>
      <c r="E71" s="108" t="s">
        <v>130</v>
      </c>
      <c r="F71" s="108" t="s">
        <v>120</v>
      </c>
      <c r="G71" s="109">
        <v>290</v>
      </c>
      <c r="H71" s="146"/>
      <c r="I71" s="171"/>
      <c r="J71" s="189"/>
      <c r="K71" s="186"/>
      <c r="L71" s="212"/>
    </row>
    <row r="72" spans="1:13" ht="26.25">
      <c r="A72" s="116" t="s">
        <v>112</v>
      </c>
      <c r="B72" s="103">
        <f t="shared" si="0"/>
        <v>50</v>
      </c>
      <c r="C72" s="112" t="s">
        <v>31</v>
      </c>
      <c r="D72" s="112" t="s">
        <v>53</v>
      </c>
      <c r="E72" s="112" t="s">
        <v>130</v>
      </c>
      <c r="F72" s="112" t="s">
        <v>83</v>
      </c>
      <c r="G72" s="113">
        <v>290</v>
      </c>
      <c r="H72" s="147"/>
      <c r="I72" s="172"/>
      <c r="J72" s="186"/>
      <c r="K72" s="186"/>
      <c r="L72" s="212"/>
      <c r="M72" s="76"/>
    </row>
    <row r="73" spans="1:13" ht="13.5">
      <c r="A73" s="116" t="s">
        <v>113</v>
      </c>
      <c r="B73" s="103">
        <f t="shared" si="0"/>
        <v>51</v>
      </c>
      <c r="C73" s="112" t="s">
        <v>31</v>
      </c>
      <c r="D73" s="112" t="s">
        <v>53</v>
      </c>
      <c r="E73" s="112" t="s">
        <v>130</v>
      </c>
      <c r="F73" s="112" t="s">
        <v>84</v>
      </c>
      <c r="G73" s="113">
        <v>290</v>
      </c>
      <c r="H73" s="147"/>
      <c r="I73" s="172"/>
      <c r="J73" s="186"/>
      <c r="K73" s="186"/>
      <c r="L73" s="212"/>
      <c r="M73" s="76"/>
    </row>
    <row r="74" spans="1:13" ht="13.5">
      <c r="A74" s="116" t="s">
        <v>114</v>
      </c>
      <c r="B74" s="103">
        <f t="shared" si="0"/>
        <v>52</v>
      </c>
      <c r="C74" s="112" t="s">
        <v>31</v>
      </c>
      <c r="D74" s="112" t="s">
        <v>53</v>
      </c>
      <c r="E74" s="112" t="s">
        <v>130</v>
      </c>
      <c r="F74" s="112" t="s">
        <v>109</v>
      </c>
      <c r="G74" s="113">
        <v>290</v>
      </c>
      <c r="H74" s="147"/>
      <c r="I74" s="172"/>
      <c r="J74" s="186"/>
      <c r="K74" s="186"/>
      <c r="L74" s="212"/>
      <c r="M74" s="76"/>
    </row>
    <row r="75" spans="1:12" ht="13.5">
      <c r="A75" s="127" t="s">
        <v>119</v>
      </c>
      <c r="B75" s="103">
        <f t="shared" si="0"/>
        <v>53</v>
      </c>
      <c r="C75" s="128" t="s">
        <v>31</v>
      </c>
      <c r="D75" s="128" t="s">
        <v>53</v>
      </c>
      <c r="E75" s="128" t="s">
        <v>131</v>
      </c>
      <c r="F75" s="128"/>
      <c r="G75" s="139"/>
      <c r="H75" s="139"/>
      <c r="I75" s="179"/>
      <c r="J75" s="191"/>
      <c r="K75" s="186"/>
      <c r="L75" s="212"/>
    </row>
    <row r="76" spans="1:12" ht="13.5">
      <c r="A76" s="107" t="s">
        <v>40</v>
      </c>
      <c r="B76" s="103">
        <f t="shared" si="0"/>
        <v>54</v>
      </c>
      <c r="C76" s="128" t="s">
        <v>31</v>
      </c>
      <c r="D76" s="128" t="s">
        <v>53</v>
      </c>
      <c r="E76" s="128" t="s">
        <v>131</v>
      </c>
      <c r="F76" s="128" t="s">
        <v>75</v>
      </c>
      <c r="G76" s="139">
        <v>220</v>
      </c>
      <c r="H76" s="139"/>
      <c r="I76" s="179">
        <f>I77+I78+I79+I80+I81</f>
        <v>0</v>
      </c>
      <c r="J76" s="179"/>
      <c r="K76" s="179">
        <f>K77+K78+K79+K80+K81</f>
        <v>0</v>
      </c>
      <c r="L76" s="179">
        <f>L77+L78+L79+L80+L81</f>
        <v>0</v>
      </c>
    </row>
    <row r="77" spans="1:13" ht="13.5">
      <c r="A77" s="116" t="s">
        <v>42</v>
      </c>
      <c r="B77" s="103">
        <f t="shared" si="0"/>
        <v>55</v>
      </c>
      <c r="C77" s="112" t="s">
        <v>31</v>
      </c>
      <c r="D77" s="112" t="s">
        <v>53</v>
      </c>
      <c r="E77" s="112" t="s">
        <v>131</v>
      </c>
      <c r="F77" s="112" t="s">
        <v>77</v>
      </c>
      <c r="G77" s="113">
        <v>223</v>
      </c>
      <c r="H77" s="141" t="s">
        <v>50</v>
      </c>
      <c r="I77" s="172"/>
      <c r="J77" s="186"/>
      <c r="K77" s="186"/>
      <c r="L77" s="212"/>
      <c r="M77" s="76"/>
    </row>
    <row r="78" spans="1:12" ht="13.5">
      <c r="A78" s="116" t="s">
        <v>42</v>
      </c>
      <c r="B78" s="103">
        <f t="shared" si="0"/>
        <v>56</v>
      </c>
      <c r="C78" s="112" t="s">
        <v>31</v>
      </c>
      <c r="D78" s="112" t="s">
        <v>53</v>
      </c>
      <c r="E78" s="112" t="s">
        <v>131</v>
      </c>
      <c r="F78" s="112" t="s">
        <v>77</v>
      </c>
      <c r="G78" s="113">
        <v>223</v>
      </c>
      <c r="H78" s="141" t="s">
        <v>51</v>
      </c>
      <c r="I78" s="172"/>
      <c r="J78" s="186"/>
      <c r="K78" s="186"/>
      <c r="L78" s="212"/>
    </row>
    <row r="79" spans="1:12" ht="13.5">
      <c r="A79" s="111" t="s">
        <v>44</v>
      </c>
      <c r="B79" s="103">
        <f t="shared" si="0"/>
        <v>57</v>
      </c>
      <c r="C79" s="112" t="s">
        <v>31</v>
      </c>
      <c r="D79" s="112" t="s">
        <v>53</v>
      </c>
      <c r="E79" s="112" t="s">
        <v>131</v>
      </c>
      <c r="F79" s="112" t="s">
        <v>77</v>
      </c>
      <c r="G79" s="113">
        <v>225</v>
      </c>
      <c r="H79" s="141"/>
      <c r="I79" s="172"/>
      <c r="J79" s="186"/>
      <c r="K79" s="186"/>
      <c r="L79" s="212"/>
    </row>
    <row r="80" spans="1:13" ht="13.5">
      <c r="A80" s="111" t="s">
        <v>45</v>
      </c>
      <c r="B80" s="103">
        <f t="shared" si="0"/>
        <v>58</v>
      </c>
      <c r="C80" s="112" t="s">
        <v>31</v>
      </c>
      <c r="D80" s="112" t="s">
        <v>53</v>
      </c>
      <c r="E80" s="112" t="s">
        <v>131</v>
      </c>
      <c r="F80" s="112" t="s">
        <v>77</v>
      </c>
      <c r="G80" s="113">
        <v>226</v>
      </c>
      <c r="H80" s="141"/>
      <c r="I80" s="172"/>
      <c r="J80" s="186"/>
      <c r="K80" s="186"/>
      <c r="L80" s="212"/>
      <c r="M80" s="76"/>
    </row>
    <row r="81" spans="1:13" ht="14.25" thickBot="1">
      <c r="A81" s="117" t="s">
        <v>48</v>
      </c>
      <c r="B81" s="118">
        <f t="shared" si="0"/>
        <v>59</v>
      </c>
      <c r="C81" s="119" t="s">
        <v>31</v>
      </c>
      <c r="D81" s="119" t="s">
        <v>53</v>
      </c>
      <c r="E81" s="119" t="s">
        <v>131</v>
      </c>
      <c r="F81" s="119" t="s">
        <v>77</v>
      </c>
      <c r="G81" s="120">
        <v>340</v>
      </c>
      <c r="H81" s="120"/>
      <c r="I81" s="173"/>
      <c r="J81" s="190"/>
      <c r="K81" s="190"/>
      <c r="L81" s="213"/>
      <c r="M81" s="76"/>
    </row>
    <row r="82" spans="1:12" ht="18" customHeight="1">
      <c r="A82" s="148" t="s">
        <v>162</v>
      </c>
      <c r="B82" s="135">
        <f t="shared" si="0"/>
        <v>60</v>
      </c>
      <c r="C82" s="149" t="s">
        <v>31</v>
      </c>
      <c r="D82" s="149" t="s">
        <v>31</v>
      </c>
      <c r="E82" s="149"/>
      <c r="F82" s="149"/>
      <c r="G82" s="150"/>
      <c r="H82" s="151"/>
      <c r="I82" s="180">
        <f>I84+I87</f>
        <v>76500</v>
      </c>
      <c r="J82" s="180"/>
      <c r="K82" s="180">
        <f>K84+K87</f>
        <v>76500</v>
      </c>
      <c r="L82" s="180">
        <f>L84+L87</f>
        <v>76500</v>
      </c>
    </row>
    <row r="83" spans="1:12" ht="26.25">
      <c r="A83" s="153" t="s">
        <v>163</v>
      </c>
      <c r="B83" s="103">
        <f t="shared" si="0"/>
        <v>61</v>
      </c>
      <c r="C83" s="128" t="s">
        <v>31</v>
      </c>
      <c r="D83" s="128" t="s">
        <v>31</v>
      </c>
      <c r="E83" s="128" t="s">
        <v>164</v>
      </c>
      <c r="F83" s="128"/>
      <c r="G83" s="139"/>
      <c r="H83" s="81"/>
      <c r="I83" s="179">
        <f>I84+I87</f>
        <v>76500</v>
      </c>
      <c r="J83" s="179"/>
      <c r="K83" s="179">
        <f>K84+K87</f>
        <v>76500</v>
      </c>
      <c r="L83" s="179">
        <f>L84+L87</f>
        <v>76500</v>
      </c>
    </row>
    <row r="84" spans="1:12" ht="26.25">
      <c r="A84" s="153" t="s">
        <v>165</v>
      </c>
      <c r="B84" s="103">
        <f t="shared" si="0"/>
        <v>62</v>
      </c>
      <c r="C84" s="128" t="s">
        <v>31</v>
      </c>
      <c r="D84" s="128" t="s">
        <v>31</v>
      </c>
      <c r="E84" s="128" t="s">
        <v>132</v>
      </c>
      <c r="F84" s="128"/>
      <c r="G84" s="139"/>
      <c r="H84" s="154"/>
      <c r="I84" s="179">
        <f>I85+I86</f>
        <v>0</v>
      </c>
      <c r="J84" s="179"/>
      <c r="K84" s="179">
        <f>K85+K86</f>
        <v>0</v>
      </c>
      <c r="L84" s="179">
        <f>L85+L86</f>
        <v>0</v>
      </c>
    </row>
    <row r="85" spans="1:12" ht="13.5">
      <c r="A85" s="143" t="s">
        <v>46</v>
      </c>
      <c r="B85" s="103">
        <f t="shared" si="0"/>
        <v>63</v>
      </c>
      <c r="C85" s="108" t="s">
        <v>31</v>
      </c>
      <c r="D85" s="108" t="s">
        <v>31</v>
      </c>
      <c r="E85" s="108" t="s">
        <v>132</v>
      </c>
      <c r="F85" s="108" t="s">
        <v>75</v>
      </c>
      <c r="G85" s="109">
        <v>300</v>
      </c>
      <c r="H85" s="109"/>
      <c r="I85" s="171"/>
      <c r="J85" s="189"/>
      <c r="K85" s="186"/>
      <c r="L85" s="186"/>
    </row>
    <row r="86" spans="1:13" ht="13.5">
      <c r="A86" s="85" t="s">
        <v>48</v>
      </c>
      <c r="B86" s="103">
        <f t="shared" si="0"/>
        <v>64</v>
      </c>
      <c r="C86" s="112" t="s">
        <v>31</v>
      </c>
      <c r="D86" s="112" t="s">
        <v>31</v>
      </c>
      <c r="E86" s="112" t="s">
        <v>132</v>
      </c>
      <c r="F86" s="112" t="s">
        <v>77</v>
      </c>
      <c r="G86" s="113">
        <v>340</v>
      </c>
      <c r="H86" s="113"/>
      <c r="I86" s="172"/>
      <c r="J86" s="186"/>
      <c r="K86" s="214"/>
      <c r="L86" s="214"/>
      <c r="M86" s="76"/>
    </row>
    <row r="87" spans="1:12" ht="39">
      <c r="A87" s="153" t="s">
        <v>166</v>
      </c>
      <c r="B87" s="103">
        <f t="shared" si="0"/>
        <v>65</v>
      </c>
      <c r="C87" s="128" t="s">
        <v>31</v>
      </c>
      <c r="D87" s="128" t="s">
        <v>31</v>
      </c>
      <c r="E87" s="128" t="s">
        <v>133</v>
      </c>
      <c r="F87" s="128"/>
      <c r="G87" s="139"/>
      <c r="H87" s="139"/>
      <c r="I87" s="179">
        <f>I88+I89</f>
        <v>76500</v>
      </c>
      <c r="J87" s="191"/>
      <c r="K87" s="186">
        <v>76500</v>
      </c>
      <c r="L87" s="186">
        <v>76500</v>
      </c>
    </row>
    <row r="88" spans="1:12" ht="13.5">
      <c r="A88" s="143" t="s">
        <v>46</v>
      </c>
      <c r="B88" s="103">
        <f t="shared" si="0"/>
        <v>66</v>
      </c>
      <c r="C88" s="108" t="s">
        <v>31</v>
      </c>
      <c r="D88" s="108" t="s">
        <v>31</v>
      </c>
      <c r="E88" s="108" t="s">
        <v>133</v>
      </c>
      <c r="F88" s="108" t="s">
        <v>75</v>
      </c>
      <c r="G88" s="109">
        <v>300</v>
      </c>
      <c r="H88" s="109"/>
      <c r="I88" s="171"/>
      <c r="J88" s="189"/>
      <c r="K88" s="186"/>
      <c r="L88" s="186"/>
    </row>
    <row r="89" spans="1:13" ht="13.5">
      <c r="A89" s="85" t="s">
        <v>48</v>
      </c>
      <c r="B89" s="103">
        <f>B88+1</f>
        <v>67</v>
      </c>
      <c r="C89" s="112" t="s">
        <v>31</v>
      </c>
      <c r="D89" s="112" t="s">
        <v>31</v>
      </c>
      <c r="E89" s="112" t="s">
        <v>133</v>
      </c>
      <c r="F89" s="112" t="s">
        <v>77</v>
      </c>
      <c r="G89" s="113">
        <v>340</v>
      </c>
      <c r="H89" s="113"/>
      <c r="I89" s="172">
        <v>76500</v>
      </c>
      <c r="J89" s="186"/>
      <c r="K89" s="186">
        <v>76500</v>
      </c>
      <c r="L89" s="186">
        <v>76500</v>
      </c>
      <c r="M89" s="76"/>
    </row>
    <row r="90" spans="1:12" ht="12.75">
      <c r="A90" s="4" t="s">
        <v>58</v>
      </c>
      <c r="B90" s="113"/>
      <c r="C90" s="113"/>
      <c r="D90" s="113"/>
      <c r="E90" s="113"/>
      <c r="F90" s="113"/>
      <c r="G90" s="113"/>
      <c r="H90" s="113"/>
      <c r="I90" s="181">
        <f>I23</f>
        <v>5799167</v>
      </c>
      <c r="J90" s="186"/>
      <c r="K90" s="179">
        <f>K23</f>
        <v>5827202</v>
      </c>
      <c r="L90" s="179">
        <f>L23</f>
        <v>5827202</v>
      </c>
    </row>
    <row r="91" spans="1:10" ht="12.75">
      <c r="A91" s="6"/>
      <c r="B91" s="68"/>
      <c r="C91" s="155"/>
      <c r="D91" s="155"/>
      <c r="E91" s="155"/>
      <c r="F91" s="155"/>
      <c r="G91" s="68"/>
      <c r="H91" s="68"/>
      <c r="I91" s="182"/>
      <c r="J91" s="193"/>
    </row>
    <row r="92" spans="1:10" ht="12.75">
      <c r="A92" s="62"/>
      <c r="B92" s="62"/>
      <c r="C92" s="62"/>
      <c r="D92" s="62"/>
      <c r="E92" s="62"/>
      <c r="F92" s="62"/>
      <c r="G92" s="62"/>
      <c r="H92" s="62"/>
      <c r="I92" s="164"/>
      <c r="J92" s="184"/>
    </row>
    <row r="93" spans="1:15" ht="12.75">
      <c r="A93" s="62" t="s">
        <v>95</v>
      </c>
      <c r="B93" s="62"/>
      <c r="C93" s="62"/>
      <c r="D93" s="62"/>
      <c r="E93" s="62"/>
      <c r="F93" s="62" t="s">
        <v>60</v>
      </c>
      <c r="G93" s="62"/>
      <c r="H93" s="62"/>
      <c r="I93" s="164"/>
      <c r="J93" s="184"/>
      <c r="O93" s="82"/>
    </row>
    <row r="94" spans="1:10" ht="12.75">
      <c r="A94" s="62"/>
      <c r="B94" s="62"/>
      <c r="C94" s="62"/>
      <c r="D94" s="62"/>
      <c r="E94" s="62"/>
      <c r="F94" s="62"/>
      <c r="G94" s="62"/>
      <c r="H94" s="62"/>
      <c r="I94" s="164"/>
      <c r="J94" s="184"/>
    </row>
    <row r="95" spans="1:10" ht="12.75">
      <c r="A95" s="62" t="s">
        <v>96</v>
      </c>
      <c r="B95" s="62"/>
      <c r="C95" s="62"/>
      <c r="D95" s="62"/>
      <c r="E95" s="62"/>
      <c r="F95" s="62" t="s">
        <v>137</v>
      </c>
      <c r="G95" s="62"/>
      <c r="H95" s="62"/>
      <c r="I95" s="164" t="s">
        <v>61</v>
      </c>
      <c r="J95" s="184"/>
    </row>
  </sheetData>
  <sheetProtection/>
  <mergeCells count="27">
    <mergeCell ref="K20:K21"/>
    <mergeCell ref="H15:I15"/>
    <mergeCell ref="H16:I16"/>
    <mergeCell ref="B17:G17"/>
    <mergeCell ref="H17:I18"/>
    <mergeCell ref="A20:A21"/>
    <mergeCell ref="B20:B21"/>
    <mergeCell ref="C20:H20"/>
    <mergeCell ref="I20:J20"/>
    <mergeCell ref="L20:L21"/>
    <mergeCell ref="H19:I19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B15:G15"/>
    <mergeCell ref="A2:A3"/>
    <mergeCell ref="F2:J3"/>
    <mergeCell ref="H7:I7"/>
    <mergeCell ref="H8:I9"/>
    <mergeCell ref="J8:J9"/>
    <mergeCell ref="A9:G9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70">
      <selection activeCell="K51" sqref="K51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2.125" style="74" customWidth="1"/>
    <col min="10" max="10" width="9.375" style="5" customWidth="1"/>
    <col min="11" max="11" width="11.625" style="5" customWidth="1"/>
    <col min="12" max="12" width="11.875" style="5" customWidth="1"/>
    <col min="13" max="13" width="11.75390625" style="0" bestFit="1" customWidth="1"/>
  </cols>
  <sheetData>
    <row r="1" spans="1:10" ht="12.75">
      <c r="A1" s="61" t="s">
        <v>107</v>
      </c>
      <c r="B1" s="61"/>
      <c r="C1" s="61"/>
      <c r="D1" s="61"/>
      <c r="E1" s="61"/>
      <c r="F1" s="61" t="s">
        <v>118</v>
      </c>
      <c r="G1" s="61"/>
      <c r="H1" s="61"/>
      <c r="I1" s="69"/>
      <c r="J1" s="61"/>
    </row>
    <row r="2" spans="1:10" ht="12.75" customHeight="1">
      <c r="A2" s="473" t="s">
        <v>135</v>
      </c>
      <c r="B2" s="61"/>
      <c r="C2" s="61"/>
      <c r="D2" s="61"/>
      <c r="E2" s="61"/>
      <c r="F2" s="473" t="s">
        <v>139</v>
      </c>
      <c r="G2" s="473"/>
      <c r="H2" s="473"/>
      <c r="I2" s="473"/>
      <c r="J2" s="473"/>
    </row>
    <row r="3" spans="1:10" ht="12.75">
      <c r="A3" s="473"/>
      <c r="B3" s="61"/>
      <c r="C3" s="61"/>
      <c r="D3" s="61"/>
      <c r="E3" s="61"/>
      <c r="F3" s="473"/>
      <c r="G3" s="473"/>
      <c r="H3" s="473"/>
      <c r="I3" s="473"/>
      <c r="J3" s="473"/>
    </row>
    <row r="4" spans="1:10" ht="12.75">
      <c r="A4" s="61" t="s">
        <v>136</v>
      </c>
      <c r="B4" s="61"/>
      <c r="C4" s="61"/>
      <c r="D4" s="61"/>
      <c r="E4" s="61"/>
      <c r="F4" s="61" t="s">
        <v>140</v>
      </c>
      <c r="G4" s="61"/>
      <c r="H4" s="61"/>
      <c r="I4" s="69"/>
      <c r="J4" s="61"/>
    </row>
    <row r="5" spans="1:10" ht="12.75">
      <c r="A5" s="61" t="s">
        <v>108</v>
      </c>
      <c r="B5" s="61"/>
      <c r="C5" s="61"/>
      <c r="D5" s="61"/>
      <c r="E5" s="61"/>
      <c r="F5" s="61" t="s">
        <v>66</v>
      </c>
      <c r="G5" s="61"/>
      <c r="H5" s="61"/>
      <c r="I5" s="69"/>
      <c r="J5" s="61"/>
    </row>
    <row r="6" spans="1:10" ht="12.75">
      <c r="A6" s="61"/>
      <c r="B6" s="61"/>
      <c r="C6" s="61"/>
      <c r="D6" s="61"/>
      <c r="E6" s="61"/>
      <c r="F6" s="61"/>
      <c r="G6" s="61"/>
      <c r="H6" s="61"/>
      <c r="I6" s="69"/>
      <c r="J6" s="61"/>
    </row>
    <row r="7" spans="1:10" ht="12.75">
      <c r="A7" s="61"/>
      <c r="B7" s="61"/>
      <c r="C7" s="61"/>
      <c r="D7" s="61"/>
      <c r="E7" s="61"/>
      <c r="F7" s="61"/>
      <c r="G7" s="61"/>
      <c r="H7" s="463" t="s">
        <v>3</v>
      </c>
      <c r="I7" s="464"/>
      <c r="J7" s="83">
        <v>501012</v>
      </c>
    </row>
    <row r="8" spans="1:10" ht="12.75">
      <c r="A8" s="84"/>
      <c r="B8" s="61"/>
      <c r="C8" s="61"/>
      <c r="D8" s="61"/>
      <c r="E8" s="61"/>
      <c r="F8" s="61"/>
      <c r="G8" s="61"/>
      <c r="H8" s="463" t="s">
        <v>4</v>
      </c>
      <c r="I8" s="464"/>
      <c r="J8" s="476"/>
    </row>
    <row r="9" spans="1:10" ht="12.75">
      <c r="A9" s="466" t="s">
        <v>204</v>
      </c>
      <c r="B9" s="466"/>
      <c r="C9" s="466"/>
      <c r="D9" s="466"/>
      <c r="E9" s="466"/>
      <c r="F9" s="466"/>
      <c r="G9" s="466"/>
      <c r="H9" s="463"/>
      <c r="I9" s="464"/>
      <c r="J9" s="476"/>
    </row>
    <row r="10" spans="1:10" ht="12.75">
      <c r="A10" s="475" t="s">
        <v>205</v>
      </c>
      <c r="B10" s="475"/>
      <c r="C10" s="475"/>
      <c r="D10" s="475"/>
      <c r="E10" s="475"/>
      <c r="F10" s="475"/>
      <c r="G10" s="475"/>
      <c r="H10" s="463" t="s">
        <v>5</v>
      </c>
      <c r="I10" s="464"/>
      <c r="J10" s="83"/>
    </row>
    <row r="11" spans="1:10" ht="12.75" customHeight="1">
      <c r="A11" s="61" t="s">
        <v>73</v>
      </c>
      <c r="B11" s="473" t="s">
        <v>185</v>
      </c>
      <c r="C11" s="473"/>
      <c r="D11" s="473"/>
      <c r="E11" s="473"/>
      <c r="F11" s="473"/>
      <c r="G11" s="473"/>
      <c r="H11" s="468" t="s">
        <v>6</v>
      </c>
      <c r="I11" s="469"/>
      <c r="J11" s="476"/>
    </row>
    <row r="12" spans="1:10" ht="12.75">
      <c r="A12" s="61"/>
      <c r="B12" s="61"/>
      <c r="C12" s="61"/>
      <c r="D12" s="61"/>
      <c r="E12" s="61"/>
      <c r="F12" s="61"/>
      <c r="G12" s="61"/>
      <c r="H12" s="86"/>
      <c r="I12" s="70"/>
      <c r="J12" s="476"/>
    </row>
    <row r="13" spans="1:10" ht="12.75" customHeight="1">
      <c r="A13" s="87" t="s">
        <v>11</v>
      </c>
      <c r="B13" s="467" t="s">
        <v>85</v>
      </c>
      <c r="C13" s="467"/>
      <c r="D13" s="467"/>
      <c r="E13" s="467"/>
      <c r="F13" s="467"/>
      <c r="G13" s="467"/>
      <c r="H13" s="468" t="s">
        <v>6</v>
      </c>
      <c r="I13" s="469"/>
      <c r="J13" s="476"/>
    </row>
    <row r="14" spans="1:10" ht="12.75">
      <c r="A14" s="61"/>
      <c r="B14" s="61"/>
      <c r="C14" s="61"/>
      <c r="D14" s="61"/>
      <c r="E14" s="61"/>
      <c r="F14" s="61"/>
      <c r="G14" s="61"/>
      <c r="H14" s="88"/>
      <c r="I14" s="71"/>
      <c r="J14" s="476"/>
    </row>
    <row r="15" spans="1:10" ht="12.75" customHeight="1">
      <c r="A15" s="87" t="s">
        <v>0</v>
      </c>
      <c r="B15" s="467" t="s">
        <v>85</v>
      </c>
      <c r="C15" s="467"/>
      <c r="D15" s="467"/>
      <c r="E15" s="467"/>
      <c r="F15" s="467"/>
      <c r="G15" s="467"/>
      <c r="H15" s="463" t="s">
        <v>7</v>
      </c>
      <c r="I15" s="464"/>
      <c r="J15" s="83"/>
    </row>
    <row r="16" spans="1:10" ht="12.75">
      <c r="A16" s="61" t="s">
        <v>1</v>
      </c>
      <c r="B16" s="61"/>
      <c r="C16" s="61"/>
      <c r="D16" s="61"/>
      <c r="E16" s="61"/>
      <c r="F16" s="61"/>
      <c r="G16" s="61"/>
      <c r="H16" s="463" t="s">
        <v>8</v>
      </c>
      <c r="I16" s="464"/>
      <c r="J16" s="83"/>
    </row>
    <row r="17" spans="1:10" ht="12.75">
      <c r="A17" s="61" t="s">
        <v>2</v>
      </c>
      <c r="B17" s="465" t="s">
        <v>59</v>
      </c>
      <c r="C17" s="465"/>
      <c r="D17" s="465"/>
      <c r="E17" s="465"/>
      <c r="F17" s="465"/>
      <c r="G17" s="465"/>
      <c r="H17" s="463" t="s">
        <v>9</v>
      </c>
      <c r="I17" s="464"/>
      <c r="J17" s="476">
        <v>383</v>
      </c>
    </row>
    <row r="18" spans="1:10" ht="12.75">
      <c r="A18" s="61"/>
      <c r="B18" s="61"/>
      <c r="C18" s="61"/>
      <c r="D18" s="61"/>
      <c r="E18" s="61"/>
      <c r="F18" s="61"/>
      <c r="G18" s="61"/>
      <c r="H18" s="463"/>
      <c r="I18" s="464"/>
      <c r="J18" s="476"/>
    </row>
    <row r="19" spans="1:10" ht="12.75">
      <c r="A19" s="61"/>
      <c r="B19" s="61"/>
      <c r="C19" s="61"/>
      <c r="D19" s="61"/>
      <c r="E19" s="61"/>
      <c r="F19" s="61"/>
      <c r="G19" s="61"/>
      <c r="H19" s="463" t="s">
        <v>10</v>
      </c>
      <c r="I19" s="464"/>
      <c r="J19" s="89"/>
    </row>
    <row r="20" spans="1:12" ht="12.75" customHeight="1">
      <c r="A20" s="470" t="s">
        <v>12</v>
      </c>
      <c r="B20" s="470" t="s">
        <v>13</v>
      </c>
      <c r="C20" s="471" t="s">
        <v>14</v>
      </c>
      <c r="D20" s="471"/>
      <c r="E20" s="471"/>
      <c r="F20" s="471"/>
      <c r="G20" s="471"/>
      <c r="H20" s="471"/>
      <c r="I20" s="470" t="s">
        <v>21</v>
      </c>
      <c r="J20" s="470"/>
      <c r="K20" s="477" t="s">
        <v>178</v>
      </c>
      <c r="L20" s="477" t="s">
        <v>179</v>
      </c>
    </row>
    <row r="21" spans="1:12" ht="76.5">
      <c r="A21" s="470"/>
      <c r="B21" s="470"/>
      <c r="C21" s="85" t="s">
        <v>15</v>
      </c>
      <c r="D21" s="85" t="s">
        <v>16</v>
      </c>
      <c r="E21" s="85" t="s">
        <v>17</v>
      </c>
      <c r="F21" s="85" t="s">
        <v>18</v>
      </c>
      <c r="G21" s="85" t="s">
        <v>19</v>
      </c>
      <c r="H21" s="85" t="s">
        <v>20</v>
      </c>
      <c r="I21" s="72" t="s">
        <v>22</v>
      </c>
      <c r="J21" s="85" t="s">
        <v>23</v>
      </c>
      <c r="K21" s="477"/>
      <c r="L21" s="477"/>
    </row>
    <row r="22" spans="1:12" ht="13.5" thickBot="1">
      <c r="A22" s="90">
        <v>1</v>
      </c>
      <c r="B22" s="90">
        <v>2</v>
      </c>
      <c r="C22" s="90">
        <v>3</v>
      </c>
      <c r="D22" s="90">
        <v>4</v>
      </c>
      <c r="E22" s="90">
        <v>5</v>
      </c>
      <c r="F22" s="90">
        <v>6</v>
      </c>
      <c r="G22" s="90">
        <v>7</v>
      </c>
      <c r="H22" s="90">
        <v>8</v>
      </c>
      <c r="I22" s="215">
        <v>9</v>
      </c>
      <c r="J22" s="90">
        <v>10</v>
      </c>
      <c r="K22" s="216">
        <v>11</v>
      </c>
      <c r="L22" s="216">
        <v>12</v>
      </c>
    </row>
    <row r="23" spans="1:12" ht="14.25" thickBot="1">
      <c r="A23" s="91" t="s">
        <v>141</v>
      </c>
      <c r="B23" s="92" t="s">
        <v>49</v>
      </c>
      <c r="C23" s="93" t="s">
        <v>31</v>
      </c>
      <c r="D23" s="94"/>
      <c r="E23" s="94"/>
      <c r="F23" s="94"/>
      <c r="G23" s="94"/>
      <c r="H23" s="94"/>
      <c r="I23" s="95">
        <f>I24+I82</f>
        <v>1567949</v>
      </c>
      <c r="J23" s="95"/>
      <c r="K23" s="95" t="e">
        <f>K24+K82</f>
        <v>#REF!</v>
      </c>
      <c r="L23" s="95" t="e">
        <f>L24+L82</f>
        <v>#REF!</v>
      </c>
    </row>
    <row r="24" spans="1:12" ht="14.25" thickBot="1">
      <c r="A24" s="91" t="s">
        <v>142</v>
      </c>
      <c r="B24" s="96">
        <f>B23+1</f>
        <v>2</v>
      </c>
      <c r="C24" s="93" t="s">
        <v>31</v>
      </c>
      <c r="D24" s="93" t="s">
        <v>53</v>
      </c>
      <c r="E24" s="94"/>
      <c r="F24" s="94"/>
      <c r="G24" s="94"/>
      <c r="H24" s="94"/>
      <c r="I24" s="95">
        <f>I25+I33+I37+I67+I70+I76+I6+I60+I65</f>
        <v>1563359</v>
      </c>
      <c r="J24" s="95"/>
      <c r="K24" s="95" t="e">
        <f>K25+K33+K37+K67+K70+K76+K6+K60+K65</f>
        <v>#REF!</v>
      </c>
      <c r="L24" s="95" t="e">
        <f>L25+L33+L37+L67+L70+L76+L6+L60+L65</f>
        <v>#REF!</v>
      </c>
    </row>
    <row r="25" spans="1:13" s="1" customFormat="1" ht="38.25">
      <c r="A25" s="97" t="s">
        <v>143</v>
      </c>
      <c r="B25" s="98">
        <f aca="true" t="shared" si="0" ref="B25:B88">B24+1</f>
        <v>3</v>
      </c>
      <c r="C25" s="99" t="s">
        <v>31</v>
      </c>
      <c r="D25" s="99" t="s">
        <v>53</v>
      </c>
      <c r="E25" s="99" t="s">
        <v>144</v>
      </c>
      <c r="F25" s="99"/>
      <c r="G25" s="100"/>
      <c r="H25" s="100"/>
      <c r="I25" s="101">
        <f>I26</f>
        <v>0</v>
      </c>
      <c r="J25" s="101"/>
      <c r="K25" s="101">
        <f>K26</f>
        <v>0</v>
      </c>
      <c r="L25" s="101">
        <f>L26</f>
        <v>0</v>
      </c>
      <c r="M25" s="75"/>
    </row>
    <row r="26" spans="1:12" ht="27">
      <c r="A26" s="102" t="s">
        <v>145</v>
      </c>
      <c r="B26" s="103">
        <f t="shared" si="0"/>
        <v>4</v>
      </c>
      <c r="C26" s="104" t="s">
        <v>31</v>
      </c>
      <c r="D26" s="104" t="s">
        <v>53</v>
      </c>
      <c r="E26" s="104" t="s">
        <v>146</v>
      </c>
      <c r="F26" s="104"/>
      <c r="G26" s="105"/>
      <c r="H26" s="105"/>
      <c r="I26" s="106">
        <f>I27</f>
        <v>0</v>
      </c>
      <c r="J26" s="106"/>
      <c r="K26" s="106">
        <f>K27</f>
        <v>0</v>
      </c>
      <c r="L26" s="106">
        <f>L27</f>
        <v>0</v>
      </c>
    </row>
    <row r="27" spans="1:12" ht="27">
      <c r="A27" s="102" t="s">
        <v>147</v>
      </c>
      <c r="B27" s="103">
        <f t="shared" si="0"/>
        <v>5</v>
      </c>
      <c r="C27" s="104" t="s">
        <v>31</v>
      </c>
      <c r="D27" s="104" t="s">
        <v>53</v>
      </c>
      <c r="E27" s="104" t="s">
        <v>148</v>
      </c>
      <c r="F27" s="104"/>
      <c r="G27" s="105"/>
      <c r="H27" s="105"/>
      <c r="I27" s="106">
        <f>I29+I32</f>
        <v>0</v>
      </c>
      <c r="J27" s="106"/>
      <c r="K27" s="106">
        <f>K29+K32</f>
        <v>0</v>
      </c>
      <c r="L27" s="106">
        <f>L29+L32</f>
        <v>0</v>
      </c>
    </row>
    <row r="28" spans="1:12" ht="13.5">
      <c r="A28" s="107" t="s">
        <v>40</v>
      </c>
      <c r="B28" s="103">
        <f t="shared" si="0"/>
        <v>6</v>
      </c>
      <c r="C28" s="108" t="s">
        <v>31</v>
      </c>
      <c r="D28" s="108" t="s">
        <v>53</v>
      </c>
      <c r="E28" s="108" t="s">
        <v>148</v>
      </c>
      <c r="F28" s="108" t="s">
        <v>75</v>
      </c>
      <c r="G28" s="109">
        <v>220</v>
      </c>
      <c r="H28" s="109"/>
      <c r="I28" s="110"/>
      <c r="J28" s="109"/>
      <c r="K28" s="217"/>
      <c r="L28" s="218"/>
    </row>
    <row r="29" spans="1:13" ht="13.5">
      <c r="A29" s="111" t="s">
        <v>44</v>
      </c>
      <c r="B29" s="103">
        <f t="shared" si="0"/>
        <v>7</v>
      </c>
      <c r="C29" s="112" t="s">
        <v>31</v>
      </c>
      <c r="D29" s="112" t="s">
        <v>53</v>
      </c>
      <c r="E29" s="112" t="s">
        <v>148</v>
      </c>
      <c r="F29" s="112" t="s">
        <v>77</v>
      </c>
      <c r="G29" s="113">
        <v>225</v>
      </c>
      <c r="H29" s="113"/>
      <c r="I29" s="114">
        <f>пожарная!Q17</f>
        <v>0</v>
      </c>
      <c r="J29" s="113"/>
      <c r="K29" s="217"/>
      <c r="L29" s="218"/>
      <c r="M29" s="76">
        <f>пожарная!Q17</f>
        <v>0</v>
      </c>
    </row>
    <row r="30" spans="1:12" ht="13.5">
      <c r="A30" s="115" t="s">
        <v>46</v>
      </c>
      <c r="B30" s="103">
        <f t="shared" si="0"/>
        <v>8</v>
      </c>
      <c r="C30" s="108" t="s">
        <v>31</v>
      </c>
      <c r="D30" s="108" t="s">
        <v>53</v>
      </c>
      <c r="E30" s="108" t="s">
        <v>148</v>
      </c>
      <c r="F30" s="108" t="s">
        <v>75</v>
      </c>
      <c r="G30" s="109">
        <v>300</v>
      </c>
      <c r="H30" s="109"/>
      <c r="I30" s="110"/>
      <c r="J30" s="109"/>
      <c r="K30" s="219"/>
      <c r="L30" s="220"/>
    </row>
    <row r="31" spans="1:12" ht="13.5">
      <c r="A31" s="116" t="s">
        <v>47</v>
      </c>
      <c r="B31" s="103">
        <f t="shared" si="0"/>
        <v>9</v>
      </c>
      <c r="C31" s="112" t="s">
        <v>31</v>
      </c>
      <c r="D31" s="112" t="s">
        <v>53</v>
      </c>
      <c r="E31" s="112" t="s">
        <v>148</v>
      </c>
      <c r="F31" s="112" t="s">
        <v>77</v>
      </c>
      <c r="G31" s="113">
        <v>310</v>
      </c>
      <c r="H31" s="113"/>
      <c r="I31" s="114"/>
      <c r="J31" s="113"/>
      <c r="K31" s="217"/>
      <c r="L31" s="218"/>
    </row>
    <row r="32" spans="1:13" ht="14.25" thickBot="1">
      <c r="A32" s="117" t="s">
        <v>48</v>
      </c>
      <c r="B32" s="118">
        <f t="shared" si="0"/>
        <v>10</v>
      </c>
      <c r="C32" s="119" t="s">
        <v>31</v>
      </c>
      <c r="D32" s="119" t="s">
        <v>53</v>
      </c>
      <c r="E32" s="119" t="s">
        <v>148</v>
      </c>
      <c r="F32" s="119" t="s">
        <v>77</v>
      </c>
      <c r="G32" s="120">
        <v>340</v>
      </c>
      <c r="H32" s="120"/>
      <c r="I32" s="121">
        <f>пожарная!Q39</f>
        <v>0</v>
      </c>
      <c r="J32" s="120"/>
      <c r="K32" s="221"/>
      <c r="L32" s="222"/>
      <c r="M32" s="76">
        <f>пожарная!Q39</f>
        <v>0</v>
      </c>
    </row>
    <row r="33" spans="1:12" ht="54">
      <c r="A33" s="122" t="s">
        <v>171</v>
      </c>
      <c r="B33" s="123">
        <f t="shared" si="0"/>
        <v>11</v>
      </c>
      <c r="C33" s="124" t="s">
        <v>31</v>
      </c>
      <c r="D33" s="124" t="s">
        <v>53</v>
      </c>
      <c r="E33" s="124" t="s">
        <v>172</v>
      </c>
      <c r="F33" s="124"/>
      <c r="G33" s="125"/>
      <c r="H33" s="125"/>
      <c r="I33" s="126">
        <f>I34</f>
        <v>0</v>
      </c>
      <c r="J33" s="126"/>
      <c r="K33" s="126">
        <v>0</v>
      </c>
      <c r="L33" s="126">
        <v>0</v>
      </c>
    </row>
    <row r="34" spans="1:12" ht="26.25">
      <c r="A34" s="127" t="s">
        <v>173</v>
      </c>
      <c r="B34" s="103">
        <f t="shared" si="0"/>
        <v>12</v>
      </c>
      <c r="C34" s="128" t="s">
        <v>31</v>
      </c>
      <c r="D34" s="128" t="s">
        <v>53</v>
      </c>
      <c r="E34" s="128" t="s">
        <v>174</v>
      </c>
      <c r="F34" s="112"/>
      <c r="G34" s="113"/>
      <c r="H34" s="113"/>
      <c r="I34" s="114">
        <f>I35</f>
        <v>0</v>
      </c>
      <c r="J34" s="114"/>
      <c r="K34" s="114">
        <v>0</v>
      </c>
      <c r="L34" s="114">
        <v>0</v>
      </c>
    </row>
    <row r="35" spans="1:12" ht="26.25">
      <c r="A35" s="127" t="s">
        <v>134</v>
      </c>
      <c r="B35" s="103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4"/>
      <c r="I35" s="130">
        <f>I36</f>
        <v>0</v>
      </c>
      <c r="J35" s="130"/>
      <c r="K35" s="130">
        <v>0</v>
      </c>
      <c r="L35" s="130">
        <v>0</v>
      </c>
    </row>
    <row r="36" spans="1:13" ht="14.25" thickBot="1">
      <c r="A36" s="131" t="s">
        <v>44</v>
      </c>
      <c r="B36" s="118">
        <f t="shared" si="0"/>
        <v>14</v>
      </c>
      <c r="C36" s="119" t="s">
        <v>31</v>
      </c>
      <c r="D36" s="119" t="s">
        <v>53</v>
      </c>
      <c r="E36" s="132">
        <v>1300100150</v>
      </c>
      <c r="F36" s="132">
        <v>244</v>
      </c>
      <c r="G36" s="132">
        <v>225</v>
      </c>
      <c r="H36" s="132"/>
      <c r="I36" s="133">
        <f>'дос. среда'!Q16</f>
        <v>0</v>
      </c>
      <c r="J36" s="132"/>
      <c r="K36" s="223"/>
      <c r="L36" s="224"/>
      <c r="M36" s="66" t="e">
        <f>#REF!</f>
        <v>#REF!</v>
      </c>
    </row>
    <row r="37" spans="1:12" ht="40.5">
      <c r="A37" s="134" t="s">
        <v>149</v>
      </c>
      <c r="B37" s="135">
        <f t="shared" si="0"/>
        <v>15</v>
      </c>
      <c r="C37" s="136" t="s">
        <v>31</v>
      </c>
      <c r="D37" s="136" t="s">
        <v>53</v>
      </c>
      <c r="E37" s="136" t="s">
        <v>150</v>
      </c>
      <c r="F37" s="136"/>
      <c r="G37" s="137"/>
      <c r="H37" s="137"/>
      <c r="I37" s="138">
        <f>I40+I43+I44+I51+I52+I54+I55</f>
        <v>1420780</v>
      </c>
      <c r="J37" s="138"/>
      <c r="K37" s="138" t="e">
        <f>K40+K43+K44+K51+K52+K54+K55</f>
        <v>#REF!</v>
      </c>
      <c r="L37" s="138" t="e">
        <f>L40+L43+L44+L51+L52+L54+L55</f>
        <v>#REF!</v>
      </c>
    </row>
    <row r="38" spans="1:12" s="1" customFormat="1" ht="13.5">
      <c r="A38" s="127" t="s">
        <v>151</v>
      </c>
      <c r="B38" s="103">
        <f t="shared" si="0"/>
        <v>16</v>
      </c>
      <c r="C38" s="128" t="s">
        <v>31</v>
      </c>
      <c r="D38" s="128" t="s">
        <v>53</v>
      </c>
      <c r="E38" s="128" t="s">
        <v>152</v>
      </c>
      <c r="F38" s="128"/>
      <c r="G38" s="139"/>
      <c r="H38" s="139"/>
      <c r="I38" s="81">
        <v>0</v>
      </c>
      <c r="J38" s="81"/>
      <c r="K38" s="81">
        <v>0</v>
      </c>
      <c r="L38" s="81">
        <v>0</v>
      </c>
    </row>
    <row r="39" spans="1:12" ht="26.25">
      <c r="A39" s="127" t="s">
        <v>153</v>
      </c>
      <c r="B39" s="103">
        <f t="shared" si="0"/>
        <v>17</v>
      </c>
      <c r="C39" s="128" t="s">
        <v>31</v>
      </c>
      <c r="D39" s="128" t="s">
        <v>53</v>
      </c>
      <c r="E39" s="128" t="s">
        <v>127</v>
      </c>
      <c r="F39" s="128"/>
      <c r="G39" s="139"/>
      <c r="H39" s="139"/>
      <c r="I39" s="81">
        <v>0</v>
      </c>
      <c r="J39" s="81"/>
      <c r="K39" s="81">
        <v>0</v>
      </c>
      <c r="L39" s="81">
        <v>0</v>
      </c>
    </row>
    <row r="40" spans="1:12" ht="26.25">
      <c r="A40" s="115" t="s">
        <v>110</v>
      </c>
      <c r="B40" s="103">
        <f t="shared" si="0"/>
        <v>18</v>
      </c>
      <c r="C40" s="108" t="s">
        <v>31</v>
      </c>
      <c r="D40" s="108" t="s">
        <v>53</v>
      </c>
      <c r="E40" s="108" t="s">
        <v>127</v>
      </c>
      <c r="F40" s="108" t="s">
        <v>98</v>
      </c>
      <c r="G40" s="109">
        <v>210</v>
      </c>
      <c r="H40" s="109"/>
      <c r="I40" s="110"/>
      <c r="J40" s="109"/>
      <c r="K40" s="217"/>
      <c r="L40" s="218"/>
    </row>
    <row r="41" spans="1:12" s="1" customFormat="1" ht="13.5">
      <c r="A41" s="111" t="s">
        <v>154</v>
      </c>
      <c r="B41" s="103">
        <f t="shared" si="0"/>
        <v>19</v>
      </c>
      <c r="C41" s="112" t="s">
        <v>31</v>
      </c>
      <c r="D41" s="112" t="s">
        <v>53</v>
      </c>
      <c r="E41" s="112" t="s">
        <v>127</v>
      </c>
      <c r="F41" s="112" t="s">
        <v>155</v>
      </c>
      <c r="G41" s="113">
        <v>212</v>
      </c>
      <c r="H41" s="113"/>
      <c r="I41" s="114"/>
      <c r="J41" s="113"/>
      <c r="K41" s="217"/>
      <c r="L41" s="218"/>
    </row>
    <row r="42" spans="1:12" ht="13.5">
      <c r="A42" s="107" t="s">
        <v>40</v>
      </c>
      <c r="B42" s="103">
        <f t="shared" si="0"/>
        <v>20</v>
      </c>
      <c r="C42" s="108" t="s">
        <v>31</v>
      </c>
      <c r="D42" s="108" t="s">
        <v>53</v>
      </c>
      <c r="E42" s="108" t="s">
        <v>127</v>
      </c>
      <c r="F42" s="108" t="s">
        <v>75</v>
      </c>
      <c r="G42" s="109">
        <v>220</v>
      </c>
      <c r="H42" s="109"/>
      <c r="I42" s="110"/>
      <c r="J42" s="109"/>
      <c r="K42" s="217"/>
      <c r="L42" s="218"/>
    </row>
    <row r="43" spans="1:13" ht="13.5">
      <c r="A43" s="111" t="s">
        <v>41</v>
      </c>
      <c r="B43" s="103">
        <f t="shared" si="0"/>
        <v>21</v>
      </c>
      <c r="C43" s="112" t="s">
        <v>31</v>
      </c>
      <c r="D43" s="112" t="s">
        <v>53</v>
      </c>
      <c r="E43" s="112" t="s">
        <v>127</v>
      </c>
      <c r="F43" s="112" t="s">
        <v>76</v>
      </c>
      <c r="G43" s="113">
        <v>221</v>
      </c>
      <c r="H43" s="113"/>
      <c r="I43" s="114">
        <f>M43</f>
        <v>43700</v>
      </c>
      <c r="J43" s="113"/>
      <c r="K43" s="217" t="e">
        <f>'2019'!#REF!</f>
        <v>#REF!</v>
      </c>
      <c r="L43" s="218" t="e">
        <f>#REF!</f>
        <v>#REF!</v>
      </c>
      <c r="M43" s="66">
        <f>'расч мест'!P38</f>
        <v>43700</v>
      </c>
    </row>
    <row r="44" spans="1:12" s="1" customFormat="1" ht="13.5">
      <c r="A44" s="140" t="s">
        <v>42</v>
      </c>
      <c r="B44" s="103">
        <f t="shared" si="0"/>
        <v>22</v>
      </c>
      <c r="C44" s="128" t="s">
        <v>31</v>
      </c>
      <c r="D44" s="128" t="s">
        <v>53</v>
      </c>
      <c r="E44" s="128" t="s">
        <v>127</v>
      </c>
      <c r="F44" s="128" t="s">
        <v>77</v>
      </c>
      <c r="G44" s="139">
        <v>223</v>
      </c>
      <c r="H44" s="139"/>
      <c r="I44" s="81">
        <f>I46+I47+I48+I49</f>
        <v>1023970</v>
      </c>
      <c r="J44" s="81"/>
      <c r="K44" s="81" t="e">
        <f>K46+K47+K48+K49</f>
        <v>#REF!</v>
      </c>
      <c r="L44" s="81" t="e">
        <f>L46+L47+L48+L49</f>
        <v>#REF!</v>
      </c>
    </row>
    <row r="45" spans="1:12" ht="13.5">
      <c r="A45" s="111" t="s">
        <v>80</v>
      </c>
      <c r="B45" s="103">
        <f t="shared" si="0"/>
        <v>23</v>
      </c>
      <c r="C45" s="112" t="s">
        <v>31</v>
      </c>
      <c r="D45" s="112" t="s">
        <v>53</v>
      </c>
      <c r="E45" s="112" t="s">
        <v>127</v>
      </c>
      <c r="F45" s="112" t="s">
        <v>77</v>
      </c>
      <c r="G45" s="113">
        <v>223</v>
      </c>
      <c r="H45" s="141" t="s">
        <v>64</v>
      </c>
      <c r="I45" s="114"/>
      <c r="J45" s="113"/>
      <c r="K45" s="217"/>
      <c r="L45" s="218"/>
    </row>
    <row r="46" spans="1:13" ht="13.5">
      <c r="A46" s="111" t="s">
        <v>79</v>
      </c>
      <c r="B46" s="103">
        <f t="shared" si="0"/>
        <v>24</v>
      </c>
      <c r="C46" s="112" t="s">
        <v>31</v>
      </c>
      <c r="D46" s="112" t="s">
        <v>53</v>
      </c>
      <c r="E46" s="112" t="s">
        <v>127</v>
      </c>
      <c r="F46" s="112" t="s">
        <v>77</v>
      </c>
      <c r="G46" s="113">
        <v>223</v>
      </c>
      <c r="H46" s="141" t="s">
        <v>50</v>
      </c>
      <c r="I46" s="114">
        <f>M46</f>
        <v>674780</v>
      </c>
      <c r="J46" s="113"/>
      <c r="K46" s="217" t="e">
        <f>'2019'!#REF!</f>
        <v>#REF!</v>
      </c>
      <c r="L46" s="218" t="e">
        <f>#REF!</f>
        <v>#REF!</v>
      </c>
      <c r="M46" s="76">
        <f>'расч мест'!Q44</f>
        <v>674780</v>
      </c>
    </row>
    <row r="47" spans="1:13" s="1" customFormat="1" ht="13.5">
      <c r="A47" s="111" t="s">
        <v>43</v>
      </c>
      <c r="B47" s="103">
        <f t="shared" si="0"/>
        <v>25</v>
      </c>
      <c r="C47" s="112" t="s">
        <v>31</v>
      </c>
      <c r="D47" s="112" t="s">
        <v>53</v>
      </c>
      <c r="E47" s="112" t="s">
        <v>127</v>
      </c>
      <c r="F47" s="112" t="s">
        <v>77</v>
      </c>
      <c r="G47" s="113">
        <v>223</v>
      </c>
      <c r="H47" s="141" t="s">
        <v>51</v>
      </c>
      <c r="I47" s="114">
        <f>M47</f>
        <v>349190</v>
      </c>
      <c r="J47" s="113"/>
      <c r="K47" s="217" t="e">
        <f>'2019'!#REF!</f>
        <v>#REF!</v>
      </c>
      <c r="L47" s="218" t="e">
        <f>#REF!</f>
        <v>#REF!</v>
      </c>
      <c r="M47" s="77">
        <f>'расч мест'!Q45</f>
        <v>349190</v>
      </c>
    </row>
    <row r="48" spans="1:13" ht="13.5">
      <c r="A48" s="111" t="s">
        <v>81</v>
      </c>
      <c r="B48" s="103">
        <f t="shared" si="0"/>
        <v>26</v>
      </c>
      <c r="C48" s="112" t="s">
        <v>31</v>
      </c>
      <c r="D48" s="112" t="s">
        <v>53</v>
      </c>
      <c r="E48" s="112" t="s">
        <v>127</v>
      </c>
      <c r="F48" s="112" t="s">
        <v>77</v>
      </c>
      <c r="G48" s="113">
        <v>223</v>
      </c>
      <c r="H48" s="141" t="s">
        <v>52</v>
      </c>
      <c r="I48" s="114">
        <f>M48</f>
        <v>0</v>
      </c>
      <c r="J48" s="113"/>
      <c r="K48" s="229"/>
      <c r="L48" s="230"/>
      <c r="M48" s="76"/>
    </row>
    <row r="49" spans="1:12" s="1" customFormat="1" ht="13.5">
      <c r="A49" s="111" t="s">
        <v>82</v>
      </c>
      <c r="B49" s="103">
        <f t="shared" si="0"/>
        <v>27</v>
      </c>
      <c r="C49" s="112" t="s">
        <v>31</v>
      </c>
      <c r="D49" s="112" t="s">
        <v>53</v>
      </c>
      <c r="E49" s="112" t="s">
        <v>127</v>
      </c>
      <c r="F49" s="112" t="s">
        <v>77</v>
      </c>
      <c r="G49" s="113">
        <v>223</v>
      </c>
      <c r="H49" s="141" t="s">
        <v>65</v>
      </c>
      <c r="I49" s="114">
        <v>0</v>
      </c>
      <c r="J49" s="113"/>
      <c r="K49" s="231"/>
      <c r="L49" s="232"/>
    </row>
    <row r="50" spans="1:12" ht="13.5">
      <c r="A50" s="111" t="s">
        <v>86</v>
      </c>
      <c r="B50" s="103">
        <f t="shared" si="0"/>
        <v>28</v>
      </c>
      <c r="C50" s="112" t="s">
        <v>31</v>
      </c>
      <c r="D50" s="112" t="s">
        <v>53</v>
      </c>
      <c r="E50" s="112" t="s">
        <v>127</v>
      </c>
      <c r="F50" s="112" t="s">
        <v>77</v>
      </c>
      <c r="G50" s="113">
        <v>224</v>
      </c>
      <c r="H50" s="141"/>
      <c r="I50" s="114"/>
      <c r="J50" s="113"/>
      <c r="K50" s="231"/>
      <c r="L50" s="232"/>
    </row>
    <row r="51" spans="1:13" ht="13.5">
      <c r="A51" s="111" t="s">
        <v>44</v>
      </c>
      <c r="B51" s="103">
        <f t="shared" si="0"/>
        <v>29</v>
      </c>
      <c r="C51" s="112" t="s">
        <v>31</v>
      </c>
      <c r="D51" s="112" t="s">
        <v>53</v>
      </c>
      <c r="E51" s="112" t="s">
        <v>127</v>
      </c>
      <c r="F51" s="112" t="s">
        <v>77</v>
      </c>
      <c r="G51" s="113">
        <v>225</v>
      </c>
      <c r="H51" s="113"/>
      <c r="I51" s="114">
        <f>M51</f>
        <v>75500</v>
      </c>
      <c r="J51" s="113"/>
      <c r="K51" s="231" t="e">
        <f>'2019'!#REF!</f>
        <v>#REF!</v>
      </c>
      <c r="L51" s="232" t="e">
        <f>#REF!</f>
        <v>#REF!</v>
      </c>
      <c r="M51" s="76">
        <f>'расч мест'!P57</f>
        <v>75500</v>
      </c>
    </row>
    <row r="52" spans="1:13" ht="13.5">
      <c r="A52" s="111" t="s">
        <v>45</v>
      </c>
      <c r="B52" s="103">
        <f t="shared" si="0"/>
        <v>30</v>
      </c>
      <c r="C52" s="112" t="s">
        <v>31</v>
      </c>
      <c r="D52" s="112" t="s">
        <v>53</v>
      </c>
      <c r="E52" s="112" t="s">
        <v>127</v>
      </c>
      <c r="F52" s="112" t="s">
        <v>77</v>
      </c>
      <c r="G52" s="113">
        <v>226</v>
      </c>
      <c r="H52" s="113"/>
      <c r="I52" s="114">
        <f>M52</f>
        <v>51500</v>
      </c>
      <c r="J52" s="113"/>
      <c r="K52" s="231" t="e">
        <f>'2019'!#REF!</f>
        <v>#REF!</v>
      </c>
      <c r="L52" s="232" t="e">
        <f>#REF!</f>
        <v>#REF!</v>
      </c>
      <c r="M52" s="76">
        <f>'расч мест'!P68</f>
        <v>51500</v>
      </c>
    </row>
    <row r="53" spans="1:12" s="1" customFormat="1" ht="13.5">
      <c r="A53" s="115" t="s">
        <v>46</v>
      </c>
      <c r="B53" s="103">
        <f t="shared" si="0"/>
        <v>31</v>
      </c>
      <c r="C53" s="108" t="s">
        <v>31</v>
      </c>
      <c r="D53" s="108" t="s">
        <v>53</v>
      </c>
      <c r="E53" s="108" t="s">
        <v>127</v>
      </c>
      <c r="F53" s="108" t="s">
        <v>75</v>
      </c>
      <c r="G53" s="109">
        <v>300</v>
      </c>
      <c r="H53" s="109"/>
      <c r="I53" s="110"/>
      <c r="J53" s="109"/>
      <c r="K53" s="229"/>
      <c r="L53" s="230"/>
    </row>
    <row r="54" spans="1:12" ht="13.5">
      <c r="A54" s="116" t="s">
        <v>47</v>
      </c>
      <c r="B54" s="103">
        <f t="shared" si="0"/>
        <v>32</v>
      </c>
      <c r="C54" s="112" t="s">
        <v>31</v>
      </c>
      <c r="D54" s="112" t="s">
        <v>53</v>
      </c>
      <c r="E54" s="112" t="s">
        <v>127</v>
      </c>
      <c r="F54" s="112" t="s">
        <v>77</v>
      </c>
      <c r="G54" s="113">
        <v>310</v>
      </c>
      <c r="H54" s="113"/>
      <c r="I54" s="114"/>
      <c r="J54" s="113"/>
      <c r="K54" s="231"/>
      <c r="L54" s="232"/>
    </row>
    <row r="55" spans="1:13" ht="13.5">
      <c r="A55" s="116" t="s">
        <v>48</v>
      </c>
      <c r="B55" s="103">
        <f t="shared" si="0"/>
        <v>33</v>
      </c>
      <c r="C55" s="112" t="s">
        <v>31</v>
      </c>
      <c r="D55" s="112" t="s">
        <v>53</v>
      </c>
      <c r="E55" s="112" t="s">
        <v>127</v>
      </c>
      <c r="F55" s="112" t="s">
        <v>77</v>
      </c>
      <c r="G55" s="113">
        <v>340</v>
      </c>
      <c r="H55" s="113"/>
      <c r="I55" s="114">
        <f>M55</f>
        <v>226110</v>
      </c>
      <c r="J55" s="113"/>
      <c r="K55" s="231" t="e">
        <f>'2019'!#REF!+'2019'!#REF!</f>
        <v>#REF!</v>
      </c>
      <c r="L55" s="232" t="e">
        <f>#REF!+#REF!</f>
        <v>#REF!</v>
      </c>
      <c r="M55" s="76">
        <f>'питание (суб)'!Q71+'питание (суб)'!P17+'расч мест'!Q113+'расч мест'!Q105</f>
        <v>226110</v>
      </c>
    </row>
    <row r="56" spans="1:12" ht="51.75">
      <c r="A56" s="127" t="s">
        <v>156</v>
      </c>
      <c r="B56" s="103">
        <f t="shared" si="0"/>
        <v>34</v>
      </c>
      <c r="C56" s="128" t="s">
        <v>31</v>
      </c>
      <c r="D56" s="128" t="s">
        <v>53</v>
      </c>
      <c r="E56" s="128" t="s">
        <v>157</v>
      </c>
      <c r="F56" s="128"/>
      <c r="G56" s="139"/>
      <c r="H56" s="139"/>
      <c r="I56" s="81">
        <v>0</v>
      </c>
      <c r="J56" s="81"/>
      <c r="K56" s="81">
        <v>0</v>
      </c>
      <c r="L56" s="81">
        <v>0</v>
      </c>
    </row>
    <row r="57" spans="1:12" ht="13.5">
      <c r="A57" s="107" t="s">
        <v>40</v>
      </c>
      <c r="B57" s="103">
        <f t="shared" si="0"/>
        <v>35</v>
      </c>
      <c r="C57" s="108" t="s">
        <v>31</v>
      </c>
      <c r="D57" s="108" t="s">
        <v>53</v>
      </c>
      <c r="E57" s="108" t="s">
        <v>157</v>
      </c>
      <c r="F57" s="108" t="s">
        <v>75</v>
      </c>
      <c r="G57" s="109">
        <v>220</v>
      </c>
      <c r="H57" s="109"/>
      <c r="I57" s="110"/>
      <c r="J57" s="109"/>
      <c r="K57" s="225"/>
      <c r="L57" s="226"/>
    </row>
    <row r="58" spans="1:12" s="1" customFormat="1" ht="13.5">
      <c r="A58" s="111" t="s">
        <v>45</v>
      </c>
      <c r="B58" s="103">
        <f t="shared" si="0"/>
        <v>36</v>
      </c>
      <c r="C58" s="112" t="s">
        <v>31</v>
      </c>
      <c r="D58" s="112" t="s">
        <v>53</v>
      </c>
      <c r="E58" s="112" t="s">
        <v>157</v>
      </c>
      <c r="F58" s="112" t="s">
        <v>77</v>
      </c>
      <c r="G58" s="113">
        <v>226</v>
      </c>
      <c r="H58" s="113"/>
      <c r="I58" s="114"/>
      <c r="J58" s="113"/>
      <c r="K58" s="217"/>
      <c r="L58" s="218"/>
    </row>
    <row r="59" spans="1:12" ht="39">
      <c r="A59" s="127" t="s">
        <v>158</v>
      </c>
      <c r="B59" s="103">
        <f t="shared" si="0"/>
        <v>37</v>
      </c>
      <c r="C59" s="128" t="s">
        <v>31</v>
      </c>
      <c r="D59" s="128" t="s">
        <v>53</v>
      </c>
      <c r="E59" s="128" t="s">
        <v>128</v>
      </c>
      <c r="F59" s="128"/>
      <c r="G59" s="139"/>
      <c r="H59" s="139"/>
      <c r="I59" s="81">
        <v>0</v>
      </c>
      <c r="J59" s="81"/>
      <c r="K59" s="81">
        <v>0</v>
      </c>
      <c r="L59" s="81">
        <v>0</v>
      </c>
    </row>
    <row r="60" spans="1:12" s="1" customFormat="1" ht="26.25">
      <c r="A60" s="115" t="s">
        <v>110</v>
      </c>
      <c r="B60" s="103">
        <f t="shared" si="0"/>
        <v>38</v>
      </c>
      <c r="C60" s="108" t="s">
        <v>31</v>
      </c>
      <c r="D60" s="108" t="s">
        <v>53</v>
      </c>
      <c r="E60" s="108" t="s">
        <v>128</v>
      </c>
      <c r="F60" s="108" t="s">
        <v>98</v>
      </c>
      <c r="G60" s="142">
        <v>210</v>
      </c>
      <c r="H60" s="142"/>
      <c r="I60" s="110"/>
      <c r="J60" s="142"/>
      <c r="K60" s="217"/>
      <c r="L60" s="218"/>
    </row>
    <row r="61" spans="1:13" ht="13.5">
      <c r="A61" s="111" t="s">
        <v>100</v>
      </c>
      <c r="B61" s="103">
        <f t="shared" si="0"/>
        <v>39</v>
      </c>
      <c r="C61" s="112" t="s">
        <v>31</v>
      </c>
      <c r="D61" s="112" t="s">
        <v>53</v>
      </c>
      <c r="E61" s="112" t="s">
        <v>128</v>
      </c>
      <c r="F61" s="112" t="s">
        <v>111</v>
      </c>
      <c r="G61" s="4">
        <v>211</v>
      </c>
      <c r="H61" s="4"/>
      <c r="I61" s="114">
        <v>0</v>
      </c>
      <c r="J61" s="4"/>
      <c r="K61" s="227"/>
      <c r="L61" s="228"/>
      <c r="M61" s="76">
        <f>'расч  субв'!P21</f>
        <v>6808360</v>
      </c>
    </row>
    <row r="62" spans="1:13" ht="13.5">
      <c r="A62" s="111" t="s">
        <v>103</v>
      </c>
      <c r="B62" s="103">
        <f t="shared" si="0"/>
        <v>40</v>
      </c>
      <c r="C62" s="112" t="s">
        <v>31</v>
      </c>
      <c r="D62" s="112" t="s">
        <v>53</v>
      </c>
      <c r="E62" s="112" t="s">
        <v>128</v>
      </c>
      <c r="F62" s="112" t="s">
        <v>155</v>
      </c>
      <c r="G62" s="113">
        <v>213</v>
      </c>
      <c r="H62" s="113"/>
      <c r="I62" s="114">
        <v>0</v>
      </c>
      <c r="J62" s="113"/>
      <c r="K62" s="225"/>
      <c r="L62" s="226"/>
      <c r="M62" s="76">
        <f>'расч  субв'!P39</f>
        <v>2056310</v>
      </c>
    </row>
    <row r="63" spans="1:12" ht="13.5">
      <c r="A63" s="107" t="s">
        <v>40</v>
      </c>
      <c r="B63" s="103">
        <f t="shared" si="0"/>
        <v>41</v>
      </c>
      <c r="C63" s="108" t="s">
        <v>31</v>
      </c>
      <c r="D63" s="108" t="s">
        <v>53</v>
      </c>
      <c r="E63" s="108" t="s">
        <v>128</v>
      </c>
      <c r="F63" s="108" t="s">
        <v>75</v>
      </c>
      <c r="G63" s="109">
        <v>220</v>
      </c>
      <c r="H63" s="109"/>
      <c r="I63" s="110"/>
      <c r="J63" s="109"/>
      <c r="K63" s="217"/>
      <c r="L63" s="218"/>
    </row>
    <row r="64" spans="1:12" ht="12.75" customHeight="1">
      <c r="A64" s="111" t="s">
        <v>41</v>
      </c>
      <c r="B64" s="103">
        <f t="shared" si="0"/>
        <v>42</v>
      </c>
      <c r="C64" s="112" t="s">
        <v>31</v>
      </c>
      <c r="D64" s="112" t="s">
        <v>53</v>
      </c>
      <c r="E64" s="112" t="s">
        <v>128</v>
      </c>
      <c r="F64" s="112" t="s">
        <v>76</v>
      </c>
      <c r="G64" s="113">
        <v>221</v>
      </c>
      <c r="H64" s="113"/>
      <c r="I64" s="114"/>
      <c r="J64" s="113"/>
      <c r="K64" s="217"/>
      <c r="L64" s="218"/>
    </row>
    <row r="65" spans="1:12" ht="13.5">
      <c r="A65" s="115" t="s">
        <v>46</v>
      </c>
      <c r="B65" s="103">
        <f t="shared" si="0"/>
        <v>43</v>
      </c>
      <c r="C65" s="108" t="s">
        <v>31</v>
      </c>
      <c r="D65" s="108" t="s">
        <v>53</v>
      </c>
      <c r="E65" s="108" t="s">
        <v>128</v>
      </c>
      <c r="F65" s="108" t="s">
        <v>75</v>
      </c>
      <c r="G65" s="109">
        <v>300</v>
      </c>
      <c r="H65" s="109"/>
      <c r="I65" s="110"/>
      <c r="J65" s="109"/>
      <c r="K65" s="217"/>
      <c r="L65" s="218"/>
    </row>
    <row r="66" spans="1:13" ht="13.5">
      <c r="A66" s="111" t="s">
        <v>47</v>
      </c>
      <c r="B66" s="103">
        <f t="shared" si="0"/>
        <v>44</v>
      </c>
      <c r="C66" s="112" t="s">
        <v>31</v>
      </c>
      <c r="D66" s="112" t="s">
        <v>53</v>
      </c>
      <c r="E66" s="112" t="s">
        <v>128</v>
      </c>
      <c r="F66" s="112" t="s">
        <v>77</v>
      </c>
      <c r="G66" s="113">
        <v>310</v>
      </c>
      <c r="H66" s="113"/>
      <c r="I66" s="114">
        <v>0</v>
      </c>
      <c r="J66" s="113"/>
      <c r="K66" s="217"/>
      <c r="L66" s="218"/>
      <c r="M66" s="76">
        <f>'расч  субв'!L63:S63</f>
        <v>0</v>
      </c>
    </row>
    <row r="67" spans="1:12" ht="39">
      <c r="A67" s="127" t="s">
        <v>159</v>
      </c>
      <c r="B67" s="103">
        <f t="shared" si="0"/>
        <v>45</v>
      </c>
      <c r="C67" s="128" t="s">
        <v>31</v>
      </c>
      <c r="D67" s="128" t="s">
        <v>53</v>
      </c>
      <c r="E67" s="128" t="s">
        <v>129</v>
      </c>
      <c r="F67" s="128"/>
      <c r="G67" s="139"/>
      <c r="H67" s="139"/>
      <c r="I67" s="81">
        <f>I69</f>
        <v>0</v>
      </c>
      <c r="J67" s="81"/>
      <c r="K67" s="81">
        <f>K69</f>
        <v>0</v>
      </c>
      <c r="L67" s="81">
        <f>L69</f>
        <v>0</v>
      </c>
    </row>
    <row r="68" spans="1:12" ht="13.5">
      <c r="A68" s="115" t="s">
        <v>46</v>
      </c>
      <c r="B68" s="103">
        <f t="shared" si="0"/>
        <v>46</v>
      </c>
      <c r="C68" s="108" t="s">
        <v>31</v>
      </c>
      <c r="D68" s="108" t="s">
        <v>53</v>
      </c>
      <c r="E68" s="108" t="s">
        <v>129</v>
      </c>
      <c r="F68" s="108" t="s">
        <v>75</v>
      </c>
      <c r="G68" s="109"/>
      <c r="H68" s="109"/>
      <c r="I68" s="110"/>
      <c r="J68" s="109"/>
      <c r="K68" s="217"/>
      <c r="L68" s="218"/>
    </row>
    <row r="69" spans="1:12" ht="13.5">
      <c r="A69" s="116" t="s">
        <v>48</v>
      </c>
      <c r="B69" s="103">
        <f t="shared" si="0"/>
        <v>47</v>
      </c>
      <c r="C69" s="112" t="s">
        <v>31</v>
      </c>
      <c r="D69" s="112" t="s">
        <v>53</v>
      </c>
      <c r="E69" s="112" t="s">
        <v>129</v>
      </c>
      <c r="F69" s="144">
        <v>244</v>
      </c>
      <c r="G69" s="113">
        <v>340</v>
      </c>
      <c r="H69" s="145"/>
      <c r="I69" s="114"/>
      <c r="J69" s="113"/>
      <c r="K69" s="217"/>
      <c r="L69" s="218"/>
    </row>
    <row r="70" spans="1:12" ht="13.5">
      <c r="A70" s="127" t="s">
        <v>160</v>
      </c>
      <c r="B70" s="103">
        <f t="shared" si="0"/>
        <v>48</v>
      </c>
      <c r="C70" s="128" t="s">
        <v>31</v>
      </c>
      <c r="D70" s="128" t="s">
        <v>53</v>
      </c>
      <c r="E70" s="128" t="s">
        <v>130</v>
      </c>
      <c r="F70" s="128"/>
      <c r="G70" s="139"/>
      <c r="H70" s="139"/>
      <c r="I70" s="81">
        <f>I72+I73+I74</f>
        <v>142579</v>
      </c>
      <c r="J70" s="81"/>
      <c r="K70" s="81" t="e">
        <f>K72+K73+K74</f>
        <v>#REF!</v>
      </c>
      <c r="L70" s="81" t="e">
        <f>L72+L73+L74</f>
        <v>#REF!</v>
      </c>
    </row>
    <row r="71" spans="1:12" ht="13.5">
      <c r="A71" s="115" t="s">
        <v>161</v>
      </c>
      <c r="B71" s="103">
        <f t="shared" si="0"/>
        <v>49</v>
      </c>
      <c r="C71" s="108" t="s">
        <v>31</v>
      </c>
      <c r="D71" s="108" t="s">
        <v>53</v>
      </c>
      <c r="E71" s="108" t="s">
        <v>130</v>
      </c>
      <c r="F71" s="108" t="s">
        <v>120</v>
      </c>
      <c r="G71" s="109">
        <v>290</v>
      </c>
      <c r="H71" s="146"/>
      <c r="I71" s="110"/>
      <c r="J71" s="109"/>
      <c r="K71" s="113"/>
      <c r="L71" s="233"/>
    </row>
    <row r="72" spans="1:13" ht="26.25">
      <c r="A72" s="116" t="s">
        <v>112</v>
      </c>
      <c r="B72" s="103">
        <f t="shared" si="0"/>
        <v>50</v>
      </c>
      <c r="C72" s="112" t="s">
        <v>31</v>
      </c>
      <c r="D72" s="112" t="s">
        <v>53</v>
      </c>
      <c r="E72" s="112" t="s">
        <v>130</v>
      </c>
      <c r="F72" s="112" t="s">
        <v>83</v>
      </c>
      <c r="G72" s="113">
        <v>290</v>
      </c>
      <c r="H72" s="147"/>
      <c r="I72" s="114">
        <f>M72</f>
        <v>136279</v>
      </c>
      <c r="J72" s="113"/>
      <c r="K72" s="235" t="e">
        <f>'2019'!#REF!</f>
        <v>#REF!</v>
      </c>
      <c r="L72" s="236" t="e">
        <f>#REF!</f>
        <v>#REF!</v>
      </c>
      <c r="M72" s="76">
        <f>'расч мест'!L76</f>
        <v>136279</v>
      </c>
    </row>
    <row r="73" spans="1:13" ht="13.5">
      <c r="A73" s="116" t="s">
        <v>113</v>
      </c>
      <c r="B73" s="103">
        <f t="shared" si="0"/>
        <v>51</v>
      </c>
      <c r="C73" s="112" t="s">
        <v>31</v>
      </c>
      <c r="D73" s="112" t="s">
        <v>53</v>
      </c>
      <c r="E73" s="112" t="s">
        <v>130</v>
      </c>
      <c r="F73" s="112" t="s">
        <v>84</v>
      </c>
      <c r="G73" s="113">
        <v>290</v>
      </c>
      <c r="H73" s="147"/>
      <c r="I73" s="114">
        <f>M73</f>
        <v>3300</v>
      </c>
      <c r="J73" s="113"/>
      <c r="K73" s="235" t="e">
        <f>'2019'!#REF!</f>
        <v>#REF!</v>
      </c>
      <c r="L73" s="236" t="e">
        <f>#REF!</f>
        <v>#REF!</v>
      </c>
      <c r="M73" s="76">
        <f>'расч мест'!N81</f>
        <v>3300</v>
      </c>
    </row>
    <row r="74" spans="1:13" ht="13.5">
      <c r="A74" s="116" t="s">
        <v>114</v>
      </c>
      <c r="B74" s="103">
        <f t="shared" si="0"/>
        <v>52</v>
      </c>
      <c r="C74" s="112" t="s">
        <v>31</v>
      </c>
      <c r="D74" s="112" t="s">
        <v>53</v>
      </c>
      <c r="E74" s="112" t="s">
        <v>130</v>
      </c>
      <c r="F74" s="112" t="s">
        <v>109</v>
      </c>
      <c r="G74" s="113">
        <v>290</v>
      </c>
      <c r="H74" s="147"/>
      <c r="I74" s="114">
        <f>M74</f>
        <v>3000</v>
      </c>
      <c r="J74" s="113"/>
      <c r="K74" s="235" t="e">
        <f>'2019'!#REF!</f>
        <v>#REF!</v>
      </c>
      <c r="L74" s="236" t="e">
        <f>#REF!</f>
        <v>#REF!</v>
      </c>
      <c r="M74" s="76">
        <f>'расч мест'!N82</f>
        <v>3000</v>
      </c>
    </row>
    <row r="75" spans="1:12" ht="13.5">
      <c r="A75" s="127" t="s">
        <v>119</v>
      </c>
      <c r="B75" s="103">
        <f t="shared" si="0"/>
        <v>53</v>
      </c>
      <c r="C75" s="128" t="s">
        <v>31</v>
      </c>
      <c r="D75" s="128" t="s">
        <v>53</v>
      </c>
      <c r="E75" s="128" t="s">
        <v>131</v>
      </c>
      <c r="F75" s="128"/>
      <c r="G75" s="139"/>
      <c r="H75" s="139"/>
      <c r="I75" s="81"/>
      <c r="J75" s="139"/>
      <c r="K75" s="113"/>
      <c r="L75" s="233"/>
    </row>
    <row r="76" spans="1:12" ht="13.5">
      <c r="A76" s="107" t="s">
        <v>40</v>
      </c>
      <c r="B76" s="103">
        <f t="shared" si="0"/>
        <v>54</v>
      </c>
      <c r="C76" s="128" t="s">
        <v>31</v>
      </c>
      <c r="D76" s="128" t="s">
        <v>53</v>
      </c>
      <c r="E76" s="128" t="s">
        <v>131</v>
      </c>
      <c r="F76" s="128" t="s">
        <v>75</v>
      </c>
      <c r="G76" s="139">
        <v>220</v>
      </c>
      <c r="H76" s="139"/>
      <c r="I76" s="81">
        <f>I77+I78+I79+I80+I81</f>
        <v>0</v>
      </c>
      <c r="J76" s="81"/>
      <c r="K76" s="81">
        <f>K77+K78+K79+K80+K81</f>
        <v>0</v>
      </c>
      <c r="L76" s="81">
        <f>L77+L78+L79+L80+L81</f>
        <v>0</v>
      </c>
    </row>
    <row r="77" spans="1:13" ht="13.5">
      <c r="A77" s="116" t="s">
        <v>42</v>
      </c>
      <c r="B77" s="103">
        <f t="shared" si="0"/>
        <v>55</v>
      </c>
      <c r="C77" s="112" t="s">
        <v>31</v>
      </c>
      <c r="D77" s="112" t="s">
        <v>53</v>
      </c>
      <c r="E77" s="112" t="s">
        <v>131</v>
      </c>
      <c r="F77" s="112" t="s">
        <v>77</v>
      </c>
      <c r="G77" s="113">
        <v>223</v>
      </c>
      <c r="H77" s="141" t="s">
        <v>50</v>
      </c>
      <c r="I77" s="114"/>
      <c r="J77" s="113"/>
      <c r="K77" s="113"/>
      <c r="L77" s="233"/>
      <c r="M77" s="76">
        <f>' кредит'!L19:S19</f>
        <v>0</v>
      </c>
    </row>
    <row r="78" spans="1:12" ht="13.5">
      <c r="A78" s="116" t="s">
        <v>42</v>
      </c>
      <c r="B78" s="103">
        <f t="shared" si="0"/>
        <v>56</v>
      </c>
      <c r="C78" s="112" t="s">
        <v>31</v>
      </c>
      <c r="D78" s="112" t="s">
        <v>53</v>
      </c>
      <c r="E78" s="112" t="s">
        <v>131</v>
      </c>
      <c r="F78" s="112" t="s">
        <v>77</v>
      </c>
      <c r="G78" s="113">
        <v>223</v>
      </c>
      <c r="H78" s="141" t="s">
        <v>51</v>
      </c>
      <c r="I78" s="114"/>
      <c r="J78" s="113"/>
      <c r="K78" s="113"/>
      <c r="L78" s="233"/>
    </row>
    <row r="79" spans="1:12" ht="13.5">
      <c r="A79" s="111" t="s">
        <v>44</v>
      </c>
      <c r="B79" s="103">
        <f t="shared" si="0"/>
        <v>57</v>
      </c>
      <c r="C79" s="112" t="s">
        <v>31</v>
      </c>
      <c r="D79" s="112" t="s">
        <v>53</v>
      </c>
      <c r="E79" s="112" t="s">
        <v>131</v>
      </c>
      <c r="F79" s="112" t="s">
        <v>77</v>
      </c>
      <c r="G79" s="113">
        <v>225</v>
      </c>
      <c r="H79" s="141"/>
      <c r="I79" s="114"/>
      <c r="J79" s="113"/>
      <c r="K79" s="113"/>
      <c r="L79" s="233"/>
    </row>
    <row r="80" spans="1:13" ht="13.5">
      <c r="A80" s="111" t="s">
        <v>45</v>
      </c>
      <c r="B80" s="103">
        <f t="shared" si="0"/>
        <v>58</v>
      </c>
      <c r="C80" s="112" t="s">
        <v>31</v>
      </c>
      <c r="D80" s="112" t="s">
        <v>53</v>
      </c>
      <c r="E80" s="112" t="s">
        <v>131</v>
      </c>
      <c r="F80" s="112" t="s">
        <v>77</v>
      </c>
      <c r="G80" s="113">
        <v>226</v>
      </c>
      <c r="H80" s="141"/>
      <c r="I80" s="114"/>
      <c r="J80" s="113"/>
      <c r="K80" s="113"/>
      <c r="L80" s="233"/>
      <c r="M80" s="76">
        <f>' кредит'!L26:S26</f>
        <v>0</v>
      </c>
    </row>
    <row r="81" spans="1:13" ht="14.25" thickBot="1">
      <c r="A81" s="117" t="s">
        <v>48</v>
      </c>
      <c r="B81" s="118">
        <f t="shared" si="0"/>
        <v>59</v>
      </c>
      <c r="C81" s="119" t="s">
        <v>31</v>
      </c>
      <c r="D81" s="119" t="s">
        <v>53</v>
      </c>
      <c r="E81" s="119" t="s">
        <v>131</v>
      </c>
      <c r="F81" s="119" t="s">
        <v>77</v>
      </c>
      <c r="G81" s="120">
        <v>340</v>
      </c>
      <c r="H81" s="120"/>
      <c r="I81" s="121"/>
      <c r="J81" s="120"/>
      <c r="K81" s="120"/>
      <c r="L81" s="234"/>
      <c r="M81" s="76">
        <f>' кредит'!L33:S33</f>
        <v>0</v>
      </c>
    </row>
    <row r="82" spans="1:12" ht="18" customHeight="1">
      <c r="A82" s="148" t="s">
        <v>162</v>
      </c>
      <c r="B82" s="135">
        <f t="shared" si="0"/>
        <v>60</v>
      </c>
      <c r="C82" s="149" t="s">
        <v>31</v>
      </c>
      <c r="D82" s="149" t="s">
        <v>31</v>
      </c>
      <c r="E82" s="149"/>
      <c r="F82" s="149"/>
      <c r="G82" s="150"/>
      <c r="H82" s="151"/>
      <c r="I82" s="152">
        <f>I84+I87</f>
        <v>4590</v>
      </c>
      <c r="J82" s="152"/>
      <c r="K82" s="152" t="e">
        <f>K84+K87</f>
        <v>#REF!</v>
      </c>
      <c r="L82" s="152" t="e">
        <f>L84+L87</f>
        <v>#REF!</v>
      </c>
    </row>
    <row r="83" spans="1:12" ht="26.25">
      <c r="A83" s="153" t="s">
        <v>163</v>
      </c>
      <c r="B83" s="103">
        <f t="shared" si="0"/>
        <v>61</v>
      </c>
      <c r="C83" s="128" t="s">
        <v>31</v>
      </c>
      <c r="D83" s="128" t="s">
        <v>31</v>
      </c>
      <c r="E83" s="128" t="s">
        <v>164</v>
      </c>
      <c r="F83" s="128"/>
      <c r="G83" s="139"/>
      <c r="H83" s="81"/>
      <c r="I83" s="81">
        <f>I84+I87</f>
        <v>4590</v>
      </c>
      <c r="J83" s="81"/>
      <c r="K83" s="81" t="e">
        <f>K84+K87</f>
        <v>#REF!</v>
      </c>
      <c r="L83" s="81" t="e">
        <f>L84+L87</f>
        <v>#REF!</v>
      </c>
    </row>
    <row r="84" spans="1:12" ht="26.25">
      <c r="A84" s="153" t="s">
        <v>165</v>
      </c>
      <c r="B84" s="103">
        <f t="shared" si="0"/>
        <v>62</v>
      </c>
      <c r="C84" s="128" t="s">
        <v>31</v>
      </c>
      <c r="D84" s="128" t="s">
        <v>31</v>
      </c>
      <c r="E84" s="128" t="s">
        <v>132</v>
      </c>
      <c r="F84" s="128"/>
      <c r="G84" s="139"/>
      <c r="H84" s="154"/>
      <c r="I84" s="81">
        <f>I85+I86</f>
        <v>4590</v>
      </c>
      <c r="J84" s="81"/>
      <c r="K84" s="81" t="e">
        <f>K85+K86</f>
        <v>#REF!</v>
      </c>
      <c r="L84" s="81" t="e">
        <f>L85+L86</f>
        <v>#REF!</v>
      </c>
    </row>
    <row r="85" spans="1:12" ht="13.5">
      <c r="A85" s="143" t="s">
        <v>46</v>
      </c>
      <c r="B85" s="103">
        <f t="shared" si="0"/>
        <v>63</v>
      </c>
      <c r="C85" s="108" t="s">
        <v>31</v>
      </c>
      <c r="D85" s="108" t="s">
        <v>31</v>
      </c>
      <c r="E85" s="108" t="s">
        <v>132</v>
      </c>
      <c r="F85" s="108" t="s">
        <v>75</v>
      </c>
      <c r="G85" s="109">
        <v>300</v>
      </c>
      <c r="H85" s="109"/>
      <c r="I85" s="110"/>
      <c r="J85" s="109"/>
      <c r="K85" s="113"/>
      <c r="L85" s="113"/>
    </row>
    <row r="86" spans="1:13" ht="13.5">
      <c r="A86" s="85" t="s">
        <v>48</v>
      </c>
      <c r="B86" s="103">
        <f t="shared" si="0"/>
        <v>64</v>
      </c>
      <c r="C86" s="112" t="s">
        <v>31</v>
      </c>
      <c r="D86" s="112" t="s">
        <v>31</v>
      </c>
      <c r="E86" s="112" t="s">
        <v>132</v>
      </c>
      <c r="F86" s="112" t="s">
        <v>77</v>
      </c>
      <c r="G86" s="113">
        <v>340</v>
      </c>
      <c r="H86" s="113"/>
      <c r="I86" s="114">
        <f>M86</f>
        <v>4590</v>
      </c>
      <c r="J86" s="113"/>
      <c r="K86" s="235" t="e">
        <f>'2019'!#REF!</f>
        <v>#REF!</v>
      </c>
      <c r="L86" s="235" t="e">
        <f>#REF!</f>
        <v>#REF!</v>
      </c>
      <c r="M86" s="76">
        <f>лагерь!P16</f>
        <v>4590</v>
      </c>
    </row>
    <row r="87" spans="1:12" ht="39">
      <c r="A87" s="153" t="s">
        <v>166</v>
      </c>
      <c r="B87" s="103">
        <f t="shared" si="0"/>
        <v>65</v>
      </c>
      <c r="C87" s="128" t="s">
        <v>31</v>
      </c>
      <c r="D87" s="128" t="s">
        <v>31</v>
      </c>
      <c r="E87" s="128" t="s">
        <v>133</v>
      </c>
      <c r="F87" s="128"/>
      <c r="G87" s="139"/>
      <c r="H87" s="139"/>
      <c r="I87" s="81">
        <f>I88+I89</f>
        <v>0</v>
      </c>
      <c r="J87" s="81"/>
      <c r="K87" s="81">
        <f>K88+K89</f>
        <v>0</v>
      </c>
      <c r="L87" s="81">
        <f>L88+L89</f>
        <v>0</v>
      </c>
    </row>
    <row r="88" spans="1:12" ht="13.5">
      <c r="A88" s="143" t="s">
        <v>46</v>
      </c>
      <c r="B88" s="103">
        <f t="shared" si="0"/>
        <v>66</v>
      </c>
      <c r="C88" s="108" t="s">
        <v>31</v>
      </c>
      <c r="D88" s="108" t="s">
        <v>31</v>
      </c>
      <c r="E88" s="108" t="s">
        <v>133</v>
      </c>
      <c r="F88" s="108" t="s">
        <v>75</v>
      </c>
      <c r="G88" s="109">
        <v>300</v>
      </c>
      <c r="H88" s="109"/>
      <c r="I88" s="110"/>
      <c r="J88" s="109"/>
      <c r="K88" s="113"/>
      <c r="L88" s="113"/>
    </row>
    <row r="89" spans="1:13" ht="13.5">
      <c r="A89" s="85" t="s">
        <v>48</v>
      </c>
      <c r="B89" s="103">
        <f>B88+1</f>
        <v>67</v>
      </c>
      <c r="C89" s="112" t="s">
        <v>31</v>
      </c>
      <c r="D89" s="112" t="s">
        <v>31</v>
      </c>
      <c r="E89" s="112" t="s">
        <v>133</v>
      </c>
      <c r="F89" s="112" t="s">
        <v>77</v>
      </c>
      <c r="G89" s="113">
        <v>340</v>
      </c>
      <c r="H89" s="113"/>
      <c r="I89" s="114"/>
      <c r="J89" s="113"/>
      <c r="K89" s="113"/>
      <c r="L89" s="113"/>
      <c r="M89" s="76" t="e">
        <f>лагерь!#REF!</f>
        <v>#REF!</v>
      </c>
    </row>
    <row r="90" spans="1:13" ht="12.75">
      <c r="A90" s="4" t="s">
        <v>58</v>
      </c>
      <c r="B90" s="113"/>
      <c r="C90" s="113"/>
      <c r="D90" s="113"/>
      <c r="E90" s="113"/>
      <c r="F90" s="113"/>
      <c r="G90" s="113"/>
      <c r="H90" s="113"/>
      <c r="I90" s="160">
        <f>I23</f>
        <v>1567949</v>
      </c>
      <c r="J90" s="160"/>
      <c r="K90" s="160" t="e">
        <f>K23</f>
        <v>#REF!</v>
      </c>
      <c r="L90" s="160" t="e">
        <f>L23</f>
        <v>#REF!</v>
      </c>
      <c r="M90" t="e">
        <f>SUM(M22:M89)</f>
        <v>#REF!</v>
      </c>
    </row>
    <row r="91" spans="1:10" ht="12.75">
      <c r="A91" s="6"/>
      <c r="B91" s="68"/>
      <c r="C91" s="155"/>
      <c r="D91" s="155"/>
      <c r="E91" s="155"/>
      <c r="F91" s="155"/>
      <c r="G91" s="68"/>
      <c r="H91" s="68"/>
      <c r="I91" s="73"/>
      <c r="J91" s="156"/>
    </row>
    <row r="92" spans="1:15" ht="12.75">
      <c r="A92" s="62"/>
      <c r="B92" s="62"/>
      <c r="C92" s="62"/>
      <c r="D92" s="62"/>
      <c r="E92" s="62"/>
      <c r="F92" s="62"/>
      <c r="G92" s="62"/>
      <c r="H92" s="62"/>
      <c r="I92" s="69"/>
      <c r="J92" s="62"/>
      <c r="M92">
        <v>1072265</v>
      </c>
      <c r="N92">
        <v>4590</v>
      </c>
      <c r="O92">
        <f>M92+N92</f>
        <v>1076855</v>
      </c>
    </row>
    <row r="93" spans="1:15" ht="12.75">
      <c r="A93" s="62" t="s">
        <v>95</v>
      </c>
      <c r="B93" s="62"/>
      <c r="C93" s="62"/>
      <c r="D93" s="62"/>
      <c r="E93" s="62"/>
      <c r="F93" s="62" t="s">
        <v>60</v>
      </c>
      <c r="G93" s="62"/>
      <c r="H93" s="62"/>
      <c r="I93" s="69"/>
      <c r="J93" s="62"/>
      <c r="O93" s="82">
        <f>I90-O92</f>
        <v>491094</v>
      </c>
    </row>
    <row r="94" spans="1:10" ht="12.75">
      <c r="A94" s="62"/>
      <c r="B94" s="62"/>
      <c r="C94" s="62"/>
      <c r="D94" s="62"/>
      <c r="E94" s="62"/>
      <c r="F94" s="62"/>
      <c r="G94" s="62"/>
      <c r="H94" s="62"/>
      <c r="I94" s="69"/>
      <c r="J94" s="62"/>
    </row>
    <row r="95" spans="1:10" ht="12.75">
      <c r="A95" s="62" t="s">
        <v>96</v>
      </c>
      <c r="B95" s="62"/>
      <c r="C95" s="62"/>
      <c r="D95" s="62"/>
      <c r="E95" s="62"/>
      <c r="F95" s="62" t="s">
        <v>137</v>
      </c>
      <c r="G95" s="62"/>
      <c r="H95" s="62"/>
      <c r="I95" s="69" t="s">
        <v>61</v>
      </c>
      <c r="J95" s="62"/>
    </row>
  </sheetData>
  <sheetProtection/>
  <mergeCells count="27">
    <mergeCell ref="A20:A21"/>
    <mergeCell ref="B20:B21"/>
    <mergeCell ref="H10:I10"/>
    <mergeCell ref="B13:G13"/>
    <mergeCell ref="H13:I13"/>
    <mergeCell ref="A10:G10"/>
    <mergeCell ref="B15:G15"/>
    <mergeCell ref="H15:I15"/>
    <mergeCell ref="H16:I16"/>
    <mergeCell ref="L20:L21"/>
    <mergeCell ref="J17:J18"/>
    <mergeCell ref="B17:G17"/>
    <mergeCell ref="H17:I18"/>
    <mergeCell ref="H19:I19"/>
    <mergeCell ref="K20:K21"/>
    <mergeCell ref="C20:H20"/>
    <mergeCell ref="I20:J20"/>
    <mergeCell ref="J13:J14"/>
    <mergeCell ref="J11:J12"/>
    <mergeCell ref="B11:G11"/>
    <mergeCell ref="A2:A3"/>
    <mergeCell ref="F2:J3"/>
    <mergeCell ref="H7:I7"/>
    <mergeCell ref="H8:I9"/>
    <mergeCell ref="J8:J9"/>
    <mergeCell ref="A9:G9"/>
    <mergeCell ref="H11:I11"/>
  </mergeCells>
  <printOptions/>
  <pageMargins left="0.3937007874015748" right="0" top="0.3937007874015748" bottom="0" header="0" footer="0"/>
  <pageSetup horizontalDpi="300" verticalDpi="300" orientation="portrait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Y308"/>
  <sheetViews>
    <sheetView showGridLines="0" zoomScalePageLayoutView="0" workbookViewId="0" topLeftCell="B134">
      <selection activeCell="N301" sqref="N301"/>
    </sheetView>
  </sheetViews>
  <sheetFormatPr defaultColWidth="9.00390625" defaultRowHeight="12.75" outlineLevelRow="1"/>
  <cols>
    <col min="1" max="1" width="3.25390625" style="0" hidden="1" customWidth="1"/>
    <col min="2" max="2" width="4.625" style="250" customWidth="1"/>
    <col min="3" max="6" width="4.75390625" style="5" customWidth="1"/>
    <col min="7" max="7" width="11.125" style="5" customWidth="1"/>
    <col min="8" max="8" width="4.75390625" style="5" customWidth="1"/>
    <col min="9" max="9" width="3.375" style="5" customWidth="1"/>
    <col min="10" max="10" width="5.375" style="5" customWidth="1"/>
    <col min="11" max="11" width="4.75390625" style="5" customWidth="1"/>
    <col min="12" max="12" width="4.625" style="5" customWidth="1"/>
    <col min="13" max="13" width="6.125" style="5" customWidth="1"/>
    <col min="14" max="14" width="13.125" style="5" customWidth="1"/>
    <col min="15" max="15" width="5.00390625" style="5" customWidth="1"/>
    <col min="16" max="16" width="6.875" style="5" customWidth="1"/>
    <col min="17" max="18" width="4.75390625" style="5" customWidth="1"/>
    <col min="19" max="19" width="9.625" style="5" customWidth="1"/>
    <col min="20" max="20" width="8.375" style="5" customWidth="1"/>
    <col min="21" max="21" width="14.75390625" style="0" customWidth="1"/>
    <col min="22" max="22" width="10.875" style="0" customWidth="1"/>
  </cols>
  <sheetData>
    <row r="1" spans="1:21" ht="12.75">
      <c r="A1" s="363"/>
      <c r="B1" s="61"/>
      <c r="M1" s="61" t="s">
        <v>118</v>
      </c>
      <c r="N1" s="61"/>
      <c r="O1" s="61"/>
      <c r="P1" s="61"/>
      <c r="Q1" s="61"/>
      <c r="R1" s="393"/>
      <c r="S1" s="393"/>
      <c r="U1" s="1"/>
    </row>
    <row r="2" spans="1:19" ht="12.75" customHeight="1">
      <c r="A2" s="363"/>
      <c r="B2" s="473"/>
      <c r="C2" s="473"/>
      <c r="D2" s="473"/>
      <c r="E2" s="473"/>
      <c r="F2" s="473"/>
      <c r="G2" s="473"/>
      <c r="M2" s="626" t="s">
        <v>334</v>
      </c>
      <c r="N2" s="626"/>
      <c r="O2" s="626"/>
      <c r="P2" s="626"/>
      <c r="Q2" s="626"/>
      <c r="R2" s="626"/>
      <c r="S2" s="626"/>
    </row>
    <row r="3" spans="1:19" ht="12.75">
      <c r="A3" s="363"/>
      <c r="B3" s="61"/>
      <c r="M3" s="61" t="s">
        <v>333</v>
      </c>
      <c r="N3" s="61"/>
      <c r="O3" s="61"/>
      <c r="P3" s="61"/>
      <c r="Q3" s="61"/>
      <c r="R3" s="393"/>
      <c r="S3" s="393"/>
    </row>
    <row r="4" spans="1:17" ht="12.75" customHeight="1">
      <c r="A4" s="363"/>
      <c r="B4" s="61"/>
      <c r="M4" s="61" t="s">
        <v>66</v>
      </c>
      <c r="N4" s="61"/>
      <c r="O4" s="61"/>
      <c r="P4" s="61"/>
      <c r="Q4" s="61"/>
    </row>
    <row r="5" spans="1:13" ht="12.75">
      <c r="A5" s="363"/>
      <c r="F5" s="505" t="s">
        <v>24</v>
      </c>
      <c r="G5" s="505"/>
      <c r="H5" s="505"/>
      <c r="I5" s="505"/>
      <c r="J5" s="505"/>
      <c r="K5" s="505"/>
      <c r="L5" s="505"/>
      <c r="M5" s="505"/>
    </row>
    <row r="6" spans="1:13" ht="12.75">
      <c r="A6" s="363"/>
      <c r="F6" s="505" t="s">
        <v>311</v>
      </c>
      <c r="G6" s="505"/>
      <c r="H6" s="505"/>
      <c r="I6" s="505"/>
      <c r="J6" s="505"/>
      <c r="K6" s="505"/>
      <c r="L6" s="505"/>
      <c r="M6" s="505"/>
    </row>
    <row r="7" spans="1:13" ht="13.5" customHeight="1">
      <c r="A7" s="363"/>
      <c r="F7" s="559" t="s">
        <v>185</v>
      </c>
      <c r="G7" s="559"/>
      <c r="H7" s="559"/>
      <c r="I7" s="559"/>
      <c r="J7" s="559"/>
      <c r="K7" s="559"/>
      <c r="L7" s="559"/>
      <c r="M7" s="559"/>
    </row>
    <row r="8" ht="19.5" customHeight="1">
      <c r="A8" s="363"/>
    </row>
    <row r="9" spans="1:19" ht="5.25" customHeight="1" hidden="1" outlineLevel="1">
      <c r="A9" s="363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6"/>
      <c r="Q9" s="397"/>
      <c r="R9" s="62"/>
      <c r="S9" s="62"/>
    </row>
    <row r="10" spans="1:19" ht="9.75" customHeight="1" hidden="1" outlineLevel="1">
      <c r="A10" s="363"/>
      <c r="B10" s="379"/>
      <c r="C10" s="398"/>
      <c r="D10" s="398"/>
      <c r="E10" s="398"/>
      <c r="F10" s="398"/>
      <c r="G10" s="398"/>
      <c r="H10" s="398"/>
      <c r="I10" s="398"/>
      <c r="J10" s="398"/>
      <c r="K10" s="398"/>
      <c r="L10" s="62"/>
      <c r="M10" s="62"/>
      <c r="N10" s="62"/>
      <c r="O10" s="62"/>
      <c r="P10" s="62"/>
      <c r="Q10" s="62"/>
      <c r="R10" s="62"/>
      <c r="S10" s="62"/>
    </row>
    <row r="11" spans="1:19" ht="15.75" customHeight="1" hidden="1" outlineLevel="1">
      <c r="A11" s="363"/>
      <c r="B11" s="531" t="s">
        <v>74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</row>
    <row r="12" spans="1:19" ht="15.75" customHeight="1" hidden="1" outlineLevel="1">
      <c r="A12" s="363"/>
      <c r="B12" s="37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35.25" customHeight="1" hidden="1" outlineLevel="1">
      <c r="A13" s="363"/>
      <c r="B13" s="4" t="s">
        <v>25</v>
      </c>
      <c r="C13" s="471" t="s">
        <v>26</v>
      </c>
      <c r="D13" s="471"/>
      <c r="E13" s="471"/>
      <c r="F13" s="471"/>
      <c r="G13" s="471"/>
      <c r="H13" s="471"/>
      <c r="I13" s="471" t="s">
        <v>28</v>
      </c>
      <c r="J13" s="471"/>
      <c r="K13" s="524" t="s">
        <v>167</v>
      </c>
      <c r="L13" s="525"/>
      <c r="M13" s="526"/>
      <c r="N13" s="471" t="s">
        <v>168</v>
      </c>
      <c r="O13" s="471"/>
      <c r="P13" s="471"/>
      <c r="Q13" s="471" t="s">
        <v>37</v>
      </c>
      <c r="R13" s="471"/>
      <c r="S13" s="471"/>
    </row>
    <row r="14" spans="1:19" ht="13.5" customHeight="1" hidden="1" outlineLevel="1">
      <c r="A14" s="363"/>
      <c r="B14" s="4">
        <v>1</v>
      </c>
      <c r="C14" s="471">
        <v>2</v>
      </c>
      <c r="D14" s="471"/>
      <c r="E14" s="471"/>
      <c r="F14" s="471"/>
      <c r="G14" s="471"/>
      <c r="H14" s="471"/>
      <c r="I14" s="471">
        <v>3</v>
      </c>
      <c r="J14" s="471"/>
      <c r="K14" s="524">
        <v>4</v>
      </c>
      <c r="L14" s="525"/>
      <c r="M14" s="526"/>
      <c r="N14" s="471">
        <v>5</v>
      </c>
      <c r="O14" s="471"/>
      <c r="P14" s="471"/>
      <c r="Q14" s="471">
        <v>6</v>
      </c>
      <c r="R14" s="471"/>
      <c r="S14" s="471"/>
    </row>
    <row r="15" spans="1:19" ht="18" customHeight="1" hidden="1" outlineLevel="1">
      <c r="A15" s="363"/>
      <c r="B15" s="4">
        <v>1</v>
      </c>
      <c r="C15" s="519" t="s">
        <v>180</v>
      </c>
      <c r="D15" s="520"/>
      <c r="E15" s="520"/>
      <c r="F15" s="520"/>
      <c r="G15" s="520"/>
      <c r="H15" s="530"/>
      <c r="I15" s="536" t="s">
        <v>78</v>
      </c>
      <c r="J15" s="537"/>
      <c r="K15" s="527">
        <f>Q15/N15</f>
        <v>0</v>
      </c>
      <c r="L15" s="528"/>
      <c r="M15" s="529"/>
      <c r="N15" s="556">
        <v>1</v>
      </c>
      <c r="O15" s="557"/>
      <c r="P15" s="558"/>
      <c r="Q15" s="556">
        <v>0</v>
      </c>
      <c r="R15" s="557"/>
      <c r="S15" s="558"/>
    </row>
    <row r="16" spans="1:21" ht="18" customHeight="1" hidden="1" outlineLevel="1">
      <c r="A16" s="363"/>
      <c r="B16" s="4">
        <v>2</v>
      </c>
      <c r="C16" s="519" t="s">
        <v>183</v>
      </c>
      <c r="D16" s="520"/>
      <c r="E16" s="520"/>
      <c r="F16" s="520"/>
      <c r="G16" s="520"/>
      <c r="H16" s="530"/>
      <c r="I16" s="536" t="s">
        <v>78</v>
      </c>
      <c r="J16" s="537"/>
      <c r="K16" s="527">
        <v>7</v>
      </c>
      <c r="L16" s="528"/>
      <c r="M16" s="529"/>
      <c r="N16" s="556">
        <v>500</v>
      </c>
      <c r="O16" s="557"/>
      <c r="P16" s="558"/>
      <c r="Q16" s="556">
        <v>0</v>
      </c>
      <c r="R16" s="557"/>
      <c r="S16" s="558"/>
      <c r="U16">
        <f>K16*N16</f>
        <v>3500</v>
      </c>
    </row>
    <row r="17" spans="1:19" ht="13.5" customHeight="1" hidden="1" outlineLevel="1">
      <c r="A17" s="363"/>
      <c r="B17" s="623" t="s">
        <v>57</v>
      </c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5"/>
      <c r="Q17" s="566">
        <f>Q15+Q16</f>
        <v>0</v>
      </c>
      <c r="R17" s="567"/>
      <c r="S17" s="568"/>
    </row>
    <row r="18" spans="1:19" ht="12.75" hidden="1" outlineLevel="1">
      <c r="A18" s="363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4"/>
      <c r="R18" s="64"/>
      <c r="S18" s="64"/>
    </row>
    <row r="19" spans="1:19" ht="12.75" hidden="1" outlineLevel="1">
      <c r="A19" s="363"/>
      <c r="B19" s="531" t="s">
        <v>72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</row>
    <row r="20" spans="1:19" ht="12.75" hidden="1" outlineLevel="1">
      <c r="A20" s="363"/>
      <c r="B20" s="37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25.5" hidden="1" outlineLevel="1">
      <c r="A21" s="363"/>
      <c r="B21" s="4" t="s">
        <v>25</v>
      </c>
      <c r="C21" s="471" t="s">
        <v>26</v>
      </c>
      <c r="D21" s="471"/>
      <c r="E21" s="471"/>
      <c r="F21" s="471"/>
      <c r="G21" s="471"/>
      <c r="H21" s="471"/>
      <c r="I21" s="471" t="s">
        <v>28</v>
      </c>
      <c r="J21" s="471"/>
      <c r="K21" s="524" t="s">
        <v>167</v>
      </c>
      <c r="L21" s="525"/>
      <c r="M21" s="526"/>
      <c r="N21" s="471" t="s">
        <v>168</v>
      </c>
      <c r="O21" s="471"/>
      <c r="P21" s="471"/>
      <c r="Q21" s="471" t="s">
        <v>37</v>
      </c>
      <c r="R21" s="471"/>
      <c r="S21" s="471"/>
    </row>
    <row r="22" spans="1:19" ht="12.75" hidden="1" outlineLevel="1">
      <c r="A22" s="363"/>
      <c r="B22" s="4">
        <v>1</v>
      </c>
      <c r="C22" s="471">
        <v>2</v>
      </c>
      <c r="D22" s="471"/>
      <c r="E22" s="471"/>
      <c r="F22" s="471"/>
      <c r="G22" s="471"/>
      <c r="H22" s="471"/>
      <c r="I22" s="471">
        <v>3</v>
      </c>
      <c r="J22" s="471"/>
      <c r="K22" s="524">
        <v>4</v>
      </c>
      <c r="L22" s="525"/>
      <c r="M22" s="526"/>
      <c r="N22" s="471">
        <v>5</v>
      </c>
      <c r="O22" s="471"/>
      <c r="P22" s="471"/>
      <c r="Q22" s="471">
        <v>6</v>
      </c>
      <c r="R22" s="471"/>
      <c r="S22" s="471"/>
    </row>
    <row r="23" spans="1:21" ht="12.75" hidden="1" outlineLevel="1">
      <c r="A23" s="363"/>
      <c r="B23" s="4">
        <v>1</v>
      </c>
      <c r="C23" s="519" t="s">
        <v>184</v>
      </c>
      <c r="D23" s="520"/>
      <c r="E23" s="520"/>
      <c r="F23" s="520"/>
      <c r="G23" s="520"/>
      <c r="H23" s="530"/>
      <c r="I23" s="536" t="s">
        <v>78</v>
      </c>
      <c r="J23" s="537"/>
      <c r="K23" s="527">
        <v>5</v>
      </c>
      <c r="L23" s="528"/>
      <c r="M23" s="529"/>
      <c r="N23" s="556">
        <v>1500</v>
      </c>
      <c r="O23" s="557"/>
      <c r="P23" s="558"/>
      <c r="Q23" s="556">
        <v>0</v>
      </c>
      <c r="R23" s="557"/>
      <c r="S23" s="558"/>
      <c r="U23">
        <f>N23*K23</f>
        <v>7500</v>
      </c>
    </row>
    <row r="24" spans="1:19" ht="12.75" hidden="1" outlineLevel="1">
      <c r="A24" s="363"/>
      <c r="B24" s="623" t="s">
        <v>57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5"/>
      <c r="Q24" s="566">
        <f>Q23</f>
        <v>0</v>
      </c>
      <c r="R24" s="567"/>
      <c r="S24" s="568"/>
    </row>
    <row r="25" spans="1:19" ht="12.75" hidden="1" outlineLevel="1">
      <c r="A25" s="363"/>
      <c r="B25" s="400"/>
      <c r="C25" s="62"/>
      <c r="D25" s="62"/>
      <c r="E25" s="62"/>
      <c r="F25" s="62"/>
      <c r="G25" s="62"/>
      <c r="H25" s="62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ht="12.75" hidden="1" outlineLevel="1">
      <c r="A26" s="363"/>
      <c r="B26" s="401"/>
      <c r="D26" s="402" t="s">
        <v>200</v>
      </c>
      <c r="F26" s="68"/>
      <c r="G26" s="64">
        <f>Q17+Q24</f>
        <v>0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2.75" hidden="1" outlineLevel="1">
      <c r="A27" s="363"/>
      <c r="B27" s="401"/>
      <c r="D27" s="402"/>
      <c r="F27" s="68"/>
      <c r="G27" s="64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2.75" hidden="1" outlineLevel="1">
      <c r="A28" s="363"/>
      <c r="B28" s="400"/>
      <c r="C28" s="62"/>
      <c r="D28" s="62"/>
      <c r="E28" s="62"/>
      <c r="F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.75" hidden="1" outlineLevel="1">
      <c r="A29" s="363"/>
      <c r="B29" s="61" t="s">
        <v>95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 t="s">
        <v>60</v>
      </c>
      <c r="N29" s="62"/>
      <c r="O29" s="62"/>
      <c r="P29" s="62"/>
      <c r="Q29" s="62"/>
      <c r="R29" s="62"/>
      <c r="S29" s="62"/>
    </row>
    <row r="30" spans="1:19" ht="12.75" hidden="1" outlineLevel="1">
      <c r="A30" s="363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.75" hidden="1" outlineLevel="1">
      <c r="A31" s="363"/>
      <c r="B31" s="61" t="s">
        <v>96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 t="s">
        <v>137</v>
      </c>
      <c r="N31" s="62"/>
      <c r="O31" s="62"/>
      <c r="P31" s="403" t="s">
        <v>61</v>
      </c>
      <c r="Q31" s="62"/>
      <c r="S31" s="62"/>
    </row>
    <row r="32" spans="1:8" ht="12.75" hidden="1" outlineLevel="1">
      <c r="A32" s="363"/>
      <c r="D32" s="62"/>
      <c r="E32" s="62"/>
      <c r="F32" s="62"/>
      <c r="G32" s="62"/>
      <c r="H32" s="62"/>
    </row>
    <row r="33" spans="1:19" ht="12.75" hidden="1" outlineLevel="1">
      <c r="A33" s="363"/>
      <c r="B33" s="61"/>
      <c r="M33" s="61" t="s">
        <v>118</v>
      </c>
      <c r="N33" s="61"/>
      <c r="O33" s="61"/>
      <c r="P33" s="61"/>
      <c r="Q33" s="61"/>
      <c r="R33" s="393"/>
      <c r="S33" s="393"/>
    </row>
    <row r="34" spans="1:19" ht="12.75" hidden="1" outlineLevel="1">
      <c r="A34" s="363"/>
      <c r="B34" s="473"/>
      <c r="C34" s="473"/>
      <c r="D34" s="473"/>
      <c r="E34" s="473"/>
      <c r="F34" s="473"/>
      <c r="G34" s="473"/>
      <c r="M34" s="473" t="s">
        <v>186</v>
      </c>
      <c r="N34" s="473"/>
      <c r="O34" s="473"/>
      <c r="P34" s="473"/>
      <c r="Q34" s="473"/>
      <c r="R34" s="473"/>
      <c r="S34" s="473"/>
    </row>
    <row r="35" spans="1:19" ht="12.75" hidden="1" outlineLevel="1">
      <c r="A35" s="363"/>
      <c r="B35" s="473"/>
      <c r="C35" s="473"/>
      <c r="D35" s="473"/>
      <c r="E35" s="473"/>
      <c r="F35" s="473"/>
      <c r="G35" s="473"/>
      <c r="M35" s="473"/>
      <c r="N35" s="473"/>
      <c r="O35" s="473"/>
      <c r="P35" s="473"/>
      <c r="Q35" s="473"/>
      <c r="R35" s="473"/>
      <c r="S35" s="473"/>
    </row>
    <row r="36" spans="1:19" ht="12.75" hidden="1" outlineLevel="1">
      <c r="A36" s="363"/>
      <c r="B36" s="61"/>
      <c r="M36" s="61" t="s">
        <v>187</v>
      </c>
      <c r="N36" s="61"/>
      <c r="O36" s="61"/>
      <c r="P36" s="61"/>
      <c r="Q36" s="61"/>
      <c r="R36" s="393"/>
      <c r="S36" s="393"/>
    </row>
    <row r="37" spans="1:17" ht="12.75" hidden="1" outlineLevel="1">
      <c r="A37" s="363"/>
      <c r="B37" s="61"/>
      <c r="M37" s="61" t="s">
        <v>66</v>
      </c>
      <c r="N37" s="61"/>
      <c r="O37" s="61"/>
      <c r="P37" s="61"/>
      <c r="Q37" s="61"/>
    </row>
    <row r="38" spans="1:2" ht="12.75" hidden="1" outlineLevel="1">
      <c r="A38" s="363"/>
      <c r="B38" s="5"/>
    </row>
    <row r="39" spans="1:14" ht="12.75" hidden="1" outlineLevel="1">
      <c r="A39" s="363"/>
      <c r="B39" s="5"/>
      <c r="G39" s="505" t="s">
        <v>24</v>
      </c>
      <c r="H39" s="505"/>
      <c r="I39" s="505"/>
      <c r="J39" s="505"/>
      <c r="K39" s="505"/>
      <c r="L39" s="505"/>
      <c r="M39" s="505"/>
      <c r="N39" s="505"/>
    </row>
    <row r="40" spans="1:14" ht="12.75" hidden="1" outlineLevel="1">
      <c r="A40" s="363"/>
      <c r="B40" s="5"/>
      <c r="G40" s="505" t="s">
        <v>206</v>
      </c>
      <c r="H40" s="505"/>
      <c r="I40" s="505"/>
      <c r="J40" s="505"/>
      <c r="K40" s="505"/>
      <c r="L40" s="505"/>
      <c r="M40" s="505"/>
      <c r="N40" s="505"/>
    </row>
    <row r="41" spans="1:14" ht="12.75" hidden="1" outlineLevel="1">
      <c r="A41" s="363"/>
      <c r="B41" s="5"/>
      <c r="F41" s="404"/>
      <c r="G41" s="559" t="s">
        <v>185</v>
      </c>
      <c r="H41" s="559"/>
      <c r="I41" s="559"/>
      <c r="J41" s="559"/>
      <c r="K41" s="559"/>
      <c r="L41" s="559"/>
      <c r="M41" s="559"/>
      <c r="N41" s="559"/>
    </row>
    <row r="42" spans="1:2" ht="12.75" hidden="1" outlineLevel="1">
      <c r="A42" s="363"/>
      <c r="B42" s="5"/>
    </row>
    <row r="43" spans="1:19" ht="12.75" hidden="1" outlineLevel="1">
      <c r="A43" s="363"/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7"/>
      <c r="Q43" s="408"/>
      <c r="R43" s="408"/>
      <c r="S43" s="408"/>
    </row>
    <row r="44" spans="1:19" ht="12.75" hidden="1" outlineLevel="1">
      <c r="A44" s="363"/>
      <c r="B44" s="531" t="s">
        <v>74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</row>
    <row r="45" spans="1:19" ht="12.75" hidden="1" outlineLevel="1">
      <c r="A45" s="363"/>
      <c r="B45" s="37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 t="s">
        <v>30</v>
      </c>
      <c r="S45" s="62"/>
    </row>
    <row r="46" spans="1:19" ht="25.5" hidden="1" outlineLevel="1">
      <c r="A46" s="363"/>
      <c r="B46" s="4" t="s">
        <v>25</v>
      </c>
      <c r="C46" s="471" t="s">
        <v>26</v>
      </c>
      <c r="D46" s="471"/>
      <c r="E46" s="471"/>
      <c r="F46" s="471"/>
      <c r="G46" s="471"/>
      <c r="H46" s="471"/>
      <c r="I46" s="471"/>
      <c r="J46" s="471" t="s">
        <v>28</v>
      </c>
      <c r="K46" s="471"/>
      <c r="L46" s="524" t="s">
        <v>122</v>
      </c>
      <c r="M46" s="525"/>
      <c r="N46" s="525"/>
      <c r="O46" s="525"/>
      <c r="P46" s="525"/>
      <c r="Q46" s="525"/>
      <c r="R46" s="525"/>
      <c r="S46" s="526"/>
    </row>
    <row r="47" spans="1:19" ht="12.75" hidden="1" outlineLevel="1">
      <c r="A47" s="363"/>
      <c r="B47" s="4">
        <v>1</v>
      </c>
      <c r="C47" s="471">
        <v>2</v>
      </c>
      <c r="D47" s="471"/>
      <c r="E47" s="471"/>
      <c r="F47" s="471"/>
      <c r="G47" s="471"/>
      <c r="H47" s="471"/>
      <c r="I47" s="471"/>
      <c r="J47" s="471">
        <v>3</v>
      </c>
      <c r="K47" s="471"/>
      <c r="L47" s="524">
        <v>4</v>
      </c>
      <c r="M47" s="525"/>
      <c r="N47" s="525"/>
      <c r="O47" s="525"/>
      <c r="P47" s="525"/>
      <c r="Q47" s="525"/>
      <c r="R47" s="525"/>
      <c r="S47" s="526"/>
    </row>
    <row r="48" spans="1:19" ht="34.5" customHeight="1" hidden="1" outlineLevel="1">
      <c r="A48" s="363"/>
      <c r="B48" s="4">
        <v>1</v>
      </c>
      <c r="C48" s="519" t="s">
        <v>134</v>
      </c>
      <c r="D48" s="520"/>
      <c r="E48" s="520"/>
      <c r="F48" s="520"/>
      <c r="G48" s="520"/>
      <c r="H48" s="520"/>
      <c r="I48" s="530"/>
      <c r="J48" s="521" t="s">
        <v>31</v>
      </c>
      <c r="K48" s="521"/>
      <c r="L48" s="522">
        <v>0</v>
      </c>
      <c r="M48" s="595"/>
      <c r="N48" s="595"/>
      <c r="O48" s="595"/>
      <c r="P48" s="595"/>
      <c r="Q48" s="595"/>
      <c r="R48" s="595"/>
      <c r="S48" s="523"/>
    </row>
    <row r="49" spans="1:19" ht="12.75" hidden="1" outlineLevel="1">
      <c r="A49" s="363"/>
      <c r="B49" s="4"/>
      <c r="C49" s="592" t="s">
        <v>57</v>
      </c>
      <c r="D49" s="592"/>
      <c r="E49" s="592"/>
      <c r="F49" s="592"/>
      <c r="G49" s="592"/>
      <c r="H49" s="592"/>
      <c r="I49" s="592"/>
      <c r="J49" s="509"/>
      <c r="K49" s="510"/>
      <c r="L49" s="621">
        <f>L48</f>
        <v>0</v>
      </c>
      <c r="M49" s="621"/>
      <c r="N49" s="621"/>
      <c r="O49" s="621"/>
      <c r="P49" s="621"/>
      <c r="Q49" s="621"/>
      <c r="R49" s="621"/>
      <c r="S49" s="622"/>
    </row>
    <row r="50" spans="1:19" ht="12.75" hidden="1" outlineLevel="1">
      <c r="A50" s="363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6"/>
      <c r="Q50" s="397"/>
      <c r="R50" s="62"/>
      <c r="S50" s="62"/>
    </row>
    <row r="51" spans="1:19" ht="12.75" hidden="1" outlineLevel="1">
      <c r="A51" s="363"/>
      <c r="B51" s="531" t="s">
        <v>72</v>
      </c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</row>
    <row r="52" spans="1:19" ht="12.75" hidden="1" outlineLevel="1">
      <c r="A52" s="363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62" t="s">
        <v>30</v>
      </c>
      <c r="S52" s="399"/>
    </row>
    <row r="53" spans="1:19" ht="25.5" hidden="1" outlineLevel="1">
      <c r="A53" s="363"/>
      <c r="B53" s="4" t="s">
        <v>25</v>
      </c>
      <c r="C53" s="471" t="s">
        <v>26</v>
      </c>
      <c r="D53" s="471"/>
      <c r="E53" s="471"/>
      <c r="F53" s="471"/>
      <c r="G53" s="471"/>
      <c r="H53" s="471"/>
      <c r="I53" s="471" t="s">
        <v>28</v>
      </c>
      <c r="J53" s="471"/>
      <c r="K53" s="524" t="s">
        <v>167</v>
      </c>
      <c r="L53" s="525"/>
      <c r="M53" s="526"/>
      <c r="N53" s="471" t="s">
        <v>168</v>
      </c>
      <c r="O53" s="471"/>
      <c r="P53" s="471"/>
      <c r="Q53" s="471" t="s">
        <v>37</v>
      </c>
      <c r="R53" s="471"/>
      <c r="S53" s="471"/>
    </row>
    <row r="54" spans="1:19" ht="12.75" hidden="1" outlineLevel="1">
      <c r="A54" s="363"/>
      <c r="B54" s="4">
        <v>1</v>
      </c>
      <c r="C54" s="471">
        <v>2</v>
      </c>
      <c r="D54" s="471"/>
      <c r="E54" s="471"/>
      <c r="F54" s="471"/>
      <c r="G54" s="471"/>
      <c r="H54" s="471"/>
      <c r="I54" s="471">
        <v>3</v>
      </c>
      <c r="J54" s="471"/>
      <c r="K54" s="524">
        <v>4</v>
      </c>
      <c r="L54" s="525"/>
      <c r="M54" s="526"/>
      <c r="N54" s="471">
        <v>5</v>
      </c>
      <c r="O54" s="471"/>
      <c r="P54" s="471"/>
      <c r="Q54" s="471">
        <v>6</v>
      </c>
      <c r="R54" s="471"/>
      <c r="S54" s="471"/>
    </row>
    <row r="55" spans="1:19" ht="12.75" hidden="1" outlineLevel="1">
      <c r="A55" s="363"/>
      <c r="B55" s="4"/>
      <c r="C55" s="470"/>
      <c r="D55" s="470"/>
      <c r="E55" s="470"/>
      <c r="F55" s="470"/>
      <c r="G55" s="470"/>
      <c r="H55" s="470"/>
      <c r="I55" s="471"/>
      <c r="J55" s="471"/>
      <c r="K55" s="617"/>
      <c r="L55" s="618"/>
      <c r="M55" s="619"/>
      <c r="N55" s="620"/>
      <c r="O55" s="471"/>
      <c r="P55" s="471"/>
      <c r="Q55" s="471">
        <v>0</v>
      </c>
      <c r="R55" s="471"/>
      <c r="S55" s="471"/>
    </row>
    <row r="56" spans="1:19" ht="12.75" hidden="1" outlineLevel="1">
      <c r="A56" s="363"/>
      <c r="B56" s="509" t="s">
        <v>57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1"/>
      <c r="Q56" s="615">
        <f>SUM(Q55:S55)</f>
        <v>0</v>
      </c>
      <c r="R56" s="615"/>
      <c r="S56" s="615"/>
    </row>
    <row r="57" spans="1:2" ht="12.75" hidden="1" outlineLevel="1">
      <c r="A57" s="363"/>
      <c r="B57" s="5"/>
    </row>
    <row r="58" spans="1:2" ht="12.75" hidden="1" outlineLevel="1">
      <c r="A58" s="363"/>
      <c r="B58" s="5"/>
    </row>
    <row r="59" spans="1:19" ht="12.75" hidden="1" outlineLevel="1">
      <c r="A59" s="363"/>
      <c r="B59" s="400"/>
      <c r="D59" s="402" t="s">
        <v>200</v>
      </c>
      <c r="F59" s="68"/>
      <c r="G59" s="616">
        <f>L49+Q56</f>
        <v>0</v>
      </c>
      <c r="H59" s="616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1:19" ht="12.75" hidden="1" outlineLevel="1">
      <c r="A60" s="363"/>
      <c r="B60" s="401"/>
      <c r="C60" s="68"/>
      <c r="D60" s="68"/>
      <c r="E60" s="68"/>
      <c r="F60" s="68"/>
      <c r="G60" s="64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12.75" hidden="1" outlineLevel="1">
      <c r="A61" s="363"/>
      <c r="B61" s="400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.75" hidden="1" outlineLevel="1">
      <c r="A62" s="363"/>
      <c r="B62" s="61" t="s">
        <v>95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 t="s">
        <v>60</v>
      </c>
      <c r="N62" s="62"/>
      <c r="O62" s="62"/>
      <c r="P62" s="62"/>
      <c r="Q62" s="62"/>
      <c r="R62" s="62"/>
      <c r="S62" s="62"/>
    </row>
    <row r="63" spans="1:19" ht="12.75" hidden="1" outlineLevel="1">
      <c r="A63" s="363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.75" hidden="1" outlineLevel="1">
      <c r="A64" s="363"/>
      <c r="B64" s="61" t="s">
        <v>96</v>
      </c>
      <c r="D64" s="62"/>
      <c r="E64" s="62"/>
      <c r="F64" s="62"/>
      <c r="G64" s="62"/>
      <c r="H64" s="62"/>
      <c r="I64" s="62"/>
      <c r="J64" s="62"/>
      <c r="K64" s="62"/>
      <c r="L64" s="62"/>
      <c r="M64" s="62" t="s">
        <v>137</v>
      </c>
      <c r="N64" s="62"/>
      <c r="O64" s="62"/>
      <c r="P64" s="403" t="s">
        <v>61</v>
      </c>
      <c r="Q64" s="62"/>
      <c r="S64" s="62"/>
    </row>
    <row r="65" ht="12.75" hidden="1" outlineLevel="1">
      <c r="A65" s="363"/>
    </row>
    <row r="66" spans="1:19" ht="12.75" hidden="1" outlineLevel="1">
      <c r="A66" s="363"/>
      <c r="B66" s="61"/>
      <c r="M66" s="61" t="s">
        <v>118</v>
      </c>
      <c r="N66" s="61"/>
      <c r="O66" s="61"/>
      <c r="P66" s="61"/>
      <c r="Q66" s="61"/>
      <c r="R66" s="393"/>
      <c r="S66" s="393"/>
    </row>
    <row r="67" spans="1:19" ht="12.75" hidden="1" outlineLevel="1">
      <c r="A67" s="363"/>
      <c r="B67" s="473"/>
      <c r="C67" s="473"/>
      <c r="D67" s="473"/>
      <c r="E67" s="473"/>
      <c r="F67" s="473"/>
      <c r="G67" s="473"/>
      <c r="M67" s="473" t="s">
        <v>186</v>
      </c>
      <c r="N67" s="473"/>
      <c r="O67" s="473"/>
      <c r="P67" s="473"/>
      <c r="Q67" s="473"/>
      <c r="R67" s="473"/>
      <c r="S67" s="473"/>
    </row>
    <row r="68" spans="1:19" ht="12.75" hidden="1" outlineLevel="1">
      <c r="A68" s="363"/>
      <c r="B68" s="473"/>
      <c r="C68" s="473"/>
      <c r="D68" s="473"/>
      <c r="E68" s="473"/>
      <c r="F68" s="473"/>
      <c r="G68" s="473"/>
      <c r="M68" s="473"/>
      <c r="N68" s="473"/>
      <c r="O68" s="473"/>
      <c r="P68" s="473"/>
      <c r="Q68" s="473"/>
      <c r="R68" s="473"/>
      <c r="S68" s="473"/>
    </row>
    <row r="69" spans="1:19" ht="12.75" hidden="1" outlineLevel="1">
      <c r="A69" s="363"/>
      <c r="B69" s="61"/>
      <c r="M69" s="61" t="s">
        <v>187</v>
      </c>
      <c r="N69" s="61"/>
      <c r="O69" s="61"/>
      <c r="P69" s="61"/>
      <c r="Q69" s="61"/>
      <c r="R69" s="393"/>
      <c r="S69" s="393"/>
    </row>
    <row r="70" spans="1:17" ht="12.75" hidden="1" outlineLevel="1">
      <c r="A70" s="363"/>
      <c r="B70" s="61"/>
      <c r="M70" s="61" t="s">
        <v>66</v>
      </c>
      <c r="N70" s="61"/>
      <c r="O70" s="61"/>
      <c r="P70" s="61"/>
      <c r="Q70" s="61"/>
    </row>
    <row r="71" spans="1:2" ht="12.75" hidden="1" outlineLevel="1">
      <c r="A71" s="363"/>
      <c r="B71" s="5"/>
    </row>
    <row r="72" spans="1:14" ht="12.75" hidden="1" outlineLevel="1">
      <c r="A72" s="363"/>
      <c r="B72" s="5"/>
      <c r="G72" s="505" t="s">
        <v>24</v>
      </c>
      <c r="H72" s="505"/>
      <c r="I72" s="505"/>
      <c r="J72" s="505"/>
      <c r="K72" s="505"/>
      <c r="L72" s="505"/>
      <c r="M72" s="505"/>
      <c r="N72" s="505"/>
    </row>
    <row r="73" spans="1:16" ht="12.75" hidden="1" outlineLevel="1">
      <c r="A73" s="363"/>
      <c r="B73" s="5"/>
      <c r="F73" s="505" t="s">
        <v>207</v>
      </c>
      <c r="G73" s="505"/>
      <c r="H73" s="505"/>
      <c r="I73" s="505"/>
      <c r="J73" s="505"/>
      <c r="K73" s="505"/>
      <c r="L73" s="505"/>
      <c r="M73" s="505"/>
      <c r="N73" s="505"/>
      <c r="O73" s="505"/>
      <c r="P73" s="505"/>
    </row>
    <row r="74" spans="1:14" ht="12.75" hidden="1" outlineLevel="1">
      <c r="A74" s="363"/>
      <c r="B74" s="5"/>
      <c r="F74" s="404"/>
      <c r="G74" s="559" t="s">
        <v>185</v>
      </c>
      <c r="H74" s="559"/>
      <c r="I74" s="559"/>
      <c r="J74" s="559"/>
      <c r="K74" s="559"/>
      <c r="L74" s="559"/>
      <c r="M74" s="559"/>
      <c r="N74" s="559"/>
    </row>
    <row r="75" spans="1:2" ht="12.75" hidden="1" outlineLevel="1">
      <c r="A75" s="363"/>
      <c r="B75" s="5"/>
    </row>
    <row r="76" spans="1:19" ht="15" customHeight="1" collapsed="1">
      <c r="A76" s="363"/>
      <c r="B76" s="559" t="s">
        <v>99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</row>
    <row r="77" spans="1:20" s="2" customFormat="1" ht="15" customHeight="1">
      <c r="A77" s="365"/>
      <c r="B77" s="409" t="s">
        <v>25</v>
      </c>
      <c r="C77" s="524" t="s">
        <v>26</v>
      </c>
      <c r="D77" s="525"/>
      <c r="E77" s="525"/>
      <c r="F77" s="525"/>
      <c r="G77" s="525"/>
      <c r="H77" s="525"/>
      <c r="I77" s="526"/>
      <c r="J77" s="524" t="s">
        <v>28</v>
      </c>
      <c r="K77" s="525"/>
      <c r="L77" s="525"/>
      <c r="M77" s="525"/>
      <c r="N77" s="525"/>
      <c r="O77" s="526"/>
      <c r="P77" s="524" t="s">
        <v>27</v>
      </c>
      <c r="Q77" s="525"/>
      <c r="R77" s="525"/>
      <c r="S77" s="526"/>
      <c r="T77" s="62"/>
    </row>
    <row r="78" spans="1:20" s="2" customFormat="1" ht="12" customHeight="1">
      <c r="A78" s="365"/>
      <c r="B78" s="4">
        <v>1</v>
      </c>
      <c r="C78" s="524">
        <v>2</v>
      </c>
      <c r="D78" s="525"/>
      <c r="E78" s="525"/>
      <c r="F78" s="525"/>
      <c r="G78" s="525"/>
      <c r="H78" s="525"/>
      <c r="I78" s="526"/>
      <c r="J78" s="524">
        <v>3</v>
      </c>
      <c r="K78" s="525"/>
      <c r="L78" s="525"/>
      <c r="M78" s="525"/>
      <c r="N78" s="525"/>
      <c r="O78" s="526"/>
      <c r="P78" s="524">
        <v>4</v>
      </c>
      <c r="Q78" s="525"/>
      <c r="R78" s="525"/>
      <c r="S78" s="526"/>
      <c r="T78" s="62"/>
    </row>
    <row r="79" spans="1:20" s="2" customFormat="1" ht="13.5" customHeight="1">
      <c r="A79" s="365"/>
      <c r="B79" s="113">
        <v>1</v>
      </c>
      <c r="C79" s="553" t="s">
        <v>209</v>
      </c>
      <c r="D79" s="554"/>
      <c r="E79" s="554"/>
      <c r="F79" s="554"/>
      <c r="G79" s="554"/>
      <c r="H79" s="554"/>
      <c r="I79" s="555"/>
      <c r="J79" s="541"/>
      <c r="K79" s="542"/>
      <c r="L79" s="542"/>
      <c r="M79" s="542"/>
      <c r="N79" s="542"/>
      <c r="O79" s="543"/>
      <c r="P79" s="506">
        <v>4098810</v>
      </c>
      <c r="Q79" s="507"/>
      <c r="R79" s="507"/>
      <c r="S79" s="508"/>
      <c r="T79" s="62"/>
    </row>
    <row r="80" spans="1:20" s="2" customFormat="1" ht="13.5" customHeight="1">
      <c r="A80" s="365"/>
      <c r="B80" s="113">
        <v>2</v>
      </c>
      <c r="C80" s="553" t="s">
        <v>327</v>
      </c>
      <c r="D80" s="554"/>
      <c r="E80" s="554"/>
      <c r="F80" s="554"/>
      <c r="G80" s="554"/>
      <c r="H80" s="554"/>
      <c r="I80" s="555"/>
      <c r="J80" s="541"/>
      <c r="K80" s="542"/>
      <c r="L80" s="542"/>
      <c r="M80" s="542"/>
      <c r="N80" s="542"/>
      <c r="O80" s="543"/>
      <c r="P80" s="506">
        <v>841240</v>
      </c>
      <c r="Q80" s="507"/>
      <c r="R80" s="507"/>
      <c r="S80" s="508"/>
      <c r="T80" s="62"/>
    </row>
    <row r="81" spans="1:20" s="2" customFormat="1" ht="13.5" customHeight="1">
      <c r="A81" s="365"/>
      <c r="B81" s="113">
        <v>3</v>
      </c>
      <c r="C81" s="553" t="s">
        <v>210</v>
      </c>
      <c r="D81" s="554"/>
      <c r="E81" s="554"/>
      <c r="F81" s="554"/>
      <c r="G81" s="554"/>
      <c r="H81" s="554"/>
      <c r="I81" s="555"/>
      <c r="J81" s="541"/>
      <c r="K81" s="542"/>
      <c r="L81" s="542"/>
      <c r="M81" s="542"/>
      <c r="N81" s="542"/>
      <c r="O81" s="543"/>
      <c r="P81" s="506">
        <v>1090040</v>
      </c>
      <c r="Q81" s="507"/>
      <c r="R81" s="507"/>
      <c r="S81" s="508"/>
      <c r="T81" s="62"/>
    </row>
    <row r="82" spans="1:20" s="2" customFormat="1" ht="13.5" customHeight="1">
      <c r="A82" s="365"/>
      <c r="B82" s="113">
        <v>4</v>
      </c>
      <c r="C82" s="553" t="s">
        <v>328</v>
      </c>
      <c r="D82" s="554"/>
      <c r="E82" s="554"/>
      <c r="F82" s="554"/>
      <c r="G82" s="554"/>
      <c r="H82" s="554"/>
      <c r="I82" s="555"/>
      <c r="J82" s="541"/>
      <c r="K82" s="542"/>
      <c r="L82" s="542"/>
      <c r="M82" s="542"/>
      <c r="N82" s="542"/>
      <c r="O82" s="543"/>
      <c r="P82" s="506">
        <v>246320</v>
      </c>
      <c r="Q82" s="507"/>
      <c r="R82" s="507"/>
      <c r="S82" s="508"/>
      <c r="T82" s="62"/>
    </row>
    <row r="83" spans="1:20" s="2" customFormat="1" ht="15" customHeight="1">
      <c r="A83" s="365"/>
      <c r="B83" s="139"/>
      <c r="C83" s="544" t="s">
        <v>101</v>
      </c>
      <c r="D83" s="545"/>
      <c r="E83" s="545"/>
      <c r="F83" s="545"/>
      <c r="G83" s="545"/>
      <c r="H83" s="545"/>
      <c r="I83" s="546"/>
      <c r="J83" s="547"/>
      <c r="K83" s="548"/>
      <c r="L83" s="548"/>
      <c r="M83" s="548"/>
      <c r="N83" s="548"/>
      <c r="O83" s="549"/>
      <c r="P83" s="550">
        <f>SUM(P79:S82)</f>
        <v>6276410</v>
      </c>
      <c r="Q83" s="551"/>
      <c r="R83" s="551"/>
      <c r="S83" s="552"/>
      <c r="T83" s="62"/>
    </row>
    <row r="84" spans="1:20" s="2" customFormat="1" ht="15" customHeight="1">
      <c r="A84" s="365"/>
      <c r="B84" s="402"/>
      <c r="C84" s="401"/>
      <c r="D84" s="401"/>
      <c r="E84" s="401"/>
      <c r="F84" s="401"/>
      <c r="G84" s="401"/>
      <c r="H84" s="401"/>
      <c r="I84" s="401"/>
      <c r="J84" s="402"/>
      <c r="K84" s="402"/>
      <c r="L84" s="402"/>
      <c r="M84" s="402"/>
      <c r="N84" s="402"/>
      <c r="O84" s="402"/>
      <c r="P84" s="64"/>
      <c r="Q84" s="64"/>
      <c r="R84" s="64"/>
      <c r="S84" s="64"/>
      <c r="T84" s="62"/>
    </row>
    <row r="85" spans="1:2" ht="12.75">
      <c r="A85" s="363"/>
      <c r="B85" s="5"/>
    </row>
    <row r="86" spans="1:19" ht="15" customHeight="1">
      <c r="A86" s="363"/>
      <c r="B86" s="559" t="s">
        <v>102</v>
      </c>
      <c r="C86" s="559"/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</row>
    <row r="87" spans="1:19" ht="15.75" customHeight="1">
      <c r="A87" s="363"/>
      <c r="B87" s="5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</row>
    <row r="88" spans="1:20" s="2" customFormat="1" ht="15.75" customHeight="1">
      <c r="A88" s="365"/>
      <c r="B88" s="409" t="s">
        <v>25</v>
      </c>
      <c r="C88" s="524" t="s">
        <v>26</v>
      </c>
      <c r="D88" s="525"/>
      <c r="E88" s="525"/>
      <c r="F88" s="525"/>
      <c r="G88" s="525"/>
      <c r="H88" s="525"/>
      <c r="I88" s="526"/>
      <c r="J88" s="524" t="s">
        <v>28</v>
      </c>
      <c r="K88" s="525"/>
      <c r="L88" s="525"/>
      <c r="M88" s="525"/>
      <c r="N88" s="525"/>
      <c r="O88" s="526"/>
      <c r="P88" s="524" t="s">
        <v>27</v>
      </c>
      <c r="Q88" s="525"/>
      <c r="R88" s="525"/>
      <c r="S88" s="526"/>
      <c r="T88" s="62"/>
    </row>
    <row r="89" spans="1:20" s="2" customFormat="1" ht="13.5" customHeight="1">
      <c r="A89" s="365"/>
      <c r="B89" s="4">
        <v>1</v>
      </c>
      <c r="C89" s="524">
        <v>2</v>
      </c>
      <c r="D89" s="525"/>
      <c r="E89" s="525"/>
      <c r="F89" s="525"/>
      <c r="G89" s="525"/>
      <c r="H89" s="525"/>
      <c r="I89" s="526"/>
      <c r="J89" s="524">
        <v>3</v>
      </c>
      <c r="K89" s="525"/>
      <c r="L89" s="525"/>
      <c r="M89" s="525"/>
      <c r="N89" s="525"/>
      <c r="O89" s="526"/>
      <c r="P89" s="524">
        <v>4</v>
      </c>
      <c r="Q89" s="525"/>
      <c r="R89" s="525"/>
      <c r="S89" s="526"/>
      <c r="T89" s="62"/>
    </row>
    <row r="90" spans="1:20" s="2" customFormat="1" ht="24.75" customHeight="1">
      <c r="A90" s="365"/>
      <c r="B90" s="113">
        <v>1</v>
      </c>
      <c r="C90" s="519" t="s">
        <v>211</v>
      </c>
      <c r="D90" s="520"/>
      <c r="E90" s="520"/>
      <c r="F90" s="520"/>
      <c r="G90" s="520"/>
      <c r="H90" s="520"/>
      <c r="I90" s="530"/>
      <c r="J90" s="541"/>
      <c r="K90" s="542"/>
      <c r="L90" s="542"/>
      <c r="M90" s="542"/>
      <c r="N90" s="542"/>
      <c r="O90" s="543"/>
      <c r="P90" s="506">
        <v>1321690</v>
      </c>
      <c r="Q90" s="507"/>
      <c r="R90" s="507"/>
      <c r="S90" s="508"/>
      <c r="T90" s="62"/>
    </row>
    <row r="91" spans="1:20" s="2" customFormat="1" ht="24.75" customHeight="1">
      <c r="A91" s="365"/>
      <c r="B91" s="113">
        <v>2</v>
      </c>
      <c r="C91" s="519" t="s">
        <v>325</v>
      </c>
      <c r="D91" s="520"/>
      <c r="E91" s="520"/>
      <c r="F91" s="520"/>
      <c r="G91" s="520"/>
      <c r="H91" s="520"/>
      <c r="I91" s="530"/>
      <c r="J91" s="541"/>
      <c r="K91" s="542"/>
      <c r="L91" s="542"/>
      <c r="M91" s="542"/>
      <c r="N91" s="542"/>
      <c r="O91" s="543"/>
      <c r="P91" s="506">
        <v>331040</v>
      </c>
      <c r="Q91" s="507"/>
      <c r="R91" s="507"/>
      <c r="S91" s="508"/>
      <c r="T91" s="62"/>
    </row>
    <row r="92" spans="1:20" s="2" customFormat="1" ht="24" customHeight="1">
      <c r="A92" s="365"/>
      <c r="B92" s="113">
        <v>3</v>
      </c>
      <c r="C92" s="519" t="s">
        <v>213</v>
      </c>
      <c r="D92" s="520"/>
      <c r="E92" s="520"/>
      <c r="F92" s="520"/>
      <c r="G92" s="520"/>
      <c r="H92" s="520"/>
      <c r="I92" s="530"/>
      <c r="J92" s="541"/>
      <c r="K92" s="542"/>
      <c r="L92" s="542"/>
      <c r="M92" s="542"/>
      <c r="N92" s="542"/>
      <c r="O92" s="543"/>
      <c r="P92" s="506">
        <v>329190</v>
      </c>
      <c r="Q92" s="507"/>
      <c r="R92" s="507"/>
      <c r="S92" s="508"/>
      <c r="T92" s="62"/>
    </row>
    <row r="93" spans="1:20" s="2" customFormat="1" ht="24" customHeight="1">
      <c r="A93" s="365"/>
      <c r="B93" s="113">
        <v>4</v>
      </c>
      <c r="C93" s="519" t="s">
        <v>326</v>
      </c>
      <c r="D93" s="520"/>
      <c r="E93" s="520"/>
      <c r="F93" s="520"/>
      <c r="G93" s="520"/>
      <c r="H93" s="520"/>
      <c r="I93" s="530"/>
      <c r="J93" s="541"/>
      <c r="K93" s="542"/>
      <c r="L93" s="542"/>
      <c r="M93" s="542"/>
      <c r="N93" s="542"/>
      <c r="O93" s="543"/>
      <c r="P93" s="506">
        <v>74390</v>
      </c>
      <c r="Q93" s="507"/>
      <c r="R93" s="507"/>
      <c r="S93" s="508"/>
      <c r="T93" s="62"/>
    </row>
    <row r="94" spans="1:20" s="2" customFormat="1" ht="15" customHeight="1">
      <c r="A94" s="365"/>
      <c r="B94" s="139"/>
      <c r="C94" s="544" t="s">
        <v>101</v>
      </c>
      <c r="D94" s="545"/>
      <c r="E94" s="545"/>
      <c r="F94" s="545"/>
      <c r="G94" s="545"/>
      <c r="H94" s="545"/>
      <c r="I94" s="546"/>
      <c r="J94" s="547"/>
      <c r="K94" s="548"/>
      <c r="L94" s="548"/>
      <c r="M94" s="548"/>
      <c r="N94" s="548"/>
      <c r="O94" s="549"/>
      <c r="P94" s="550">
        <f>SUM(P90:S93)</f>
        <v>2056310</v>
      </c>
      <c r="Q94" s="551"/>
      <c r="R94" s="551"/>
      <c r="S94" s="552"/>
      <c r="T94" s="62"/>
    </row>
    <row r="95" spans="1:20" s="2" customFormat="1" ht="15" customHeight="1" outlineLevel="1">
      <c r="A95" s="365"/>
      <c r="B95" s="410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64"/>
      <c r="Q95" s="64"/>
      <c r="R95" s="64"/>
      <c r="S95" s="64"/>
      <c r="T95" s="62"/>
    </row>
    <row r="96" spans="1:20" s="2" customFormat="1" ht="15" customHeight="1" outlineLevel="1">
      <c r="A96" s="365"/>
      <c r="B96" s="490" t="s">
        <v>71</v>
      </c>
      <c r="C96" s="490"/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62"/>
    </row>
    <row r="97" spans="1:20" s="2" customFormat="1" ht="15" customHeight="1" outlineLevel="1">
      <c r="A97" s="36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23" t="s">
        <v>30</v>
      </c>
      <c r="R97" s="11"/>
      <c r="S97"/>
      <c r="T97" s="62"/>
    </row>
    <row r="98" spans="1:20" s="2" customFormat="1" ht="15" customHeight="1" outlineLevel="1">
      <c r="A98" s="365"/>
      <c r="B98" s="36" t="s">
        <v>25</v>
      </c>
      <c r="C98" s="501" t="s">
        <v>26</v>
      </c>
      <c r="D98" s="501"/>
      <c r="E98" s="501"/>
      <c r="F98" s="501"/>
      <c r="G98" s="501"/>
      <c r="H98" s="501"/>
      <c r="I98" s="501"/>
      <c r="J98" s="501" t="s">
        <v>28</v>
      </c>
      <c r="K98" s="501"/>
      <c r="L98" s="491" t="s">
        <v>122</v>
      </c>
      <c r="M98" s="492"/>
      <c r="N98" s="492"/>
      <c r="O98" s="492"/>
      <c r="P98" s="492"/>
      <c r="Q98" s="492"/>
      <c r="R98" s="492"/>
      <c r="S98" s="493"/>
      <c r="T98" s="62"/>
    </row>
    <row r="99" spans="1:20" s="2" customFormat="1" ht="15" customHeight="1" outlineLevel="1">
      <c r="A99" s="365"/>
      <c r="B99" s="36">
        <v>1</v>
      </c>
      <c r="C99" s="501">
        <v>2</v>
      </c>
      <c r="D99" s="501"/>
      <c r="E99" s="501"/>
      <c r="F99" s="501"/>
      <c r="G99" s="501"/>
      <c r="H99" s="501"/>
      <c r="I99" s="501"/>
      <c r="J99" s="501">
        <v>3</v>
      </c>
      <c r="K99" s="501"/>
      <c r="L99" s="491">
        <v>4</v>
      </c>
      <c r="M99" s="492"/>
      <c r="N99" s="492"/>
      <c r="O99" s="492"/>
      <c r="P99" s="492"/>
      <c r="Q99" s="492"/>
      <c r="R99" s="492"/>
      <c r="S99" s="493"/>
      <c r="T99" s="62"/>
    </row>
    <row r="100" spans="1:20" s="2" customFormat="1" ht="15" customHeight="1" outlineLevel="1">
      <c r="A100" s="365"/>
      <c r="B100" s="36">
        <v>1</v>
      </c>
      <c r="C100" s="478" t="s">
        <v>368</v>
      </c>
      <c r="D100" s="479"/>
      <c r="E100" s="479"/>
      <c r="F100" s="479"/>
      <c r="G100" s="479"/>
      <c r="H100" s="479"/>
      <c r="I100" s="480"/>
      <c r="J100" s="494" t="s">
        <v>369</v>
      </c>
      <c r="K100" s="494"/>
      <c r="L100" s="495">
        <v>11176</v>
      </c>
      <c r="M100" s="496"/>
      <c r="N100" s="496"/>
      <c r="O100" s="496"/>
      <c r="P100" s="496"/>
      <c r="Q100" s="496"/>
      <c r="R100" s="496"/>
      <c r="S100" s="497"/>
      <c r="T100" s="62"/>
    </row>
    <row r="101" spans="1:20" s="2" customFormat="1" ht="15" customHeight="1" outlineLevel="1">
      <c r="A101" s="365"/>
      <c r="B101" s="36"/>
      <c r="C101" s="486" t="s">
        <v>57</v>
      </c>
      <c r="D101" s="487"/>
      <c r="E101" s="487"/>
      <c r="F101" s="487"/>
      <c r="G101" s="487"/>
      <c r="H101" s="487"/>
      <c r="I101" s="487"/>
      <c r="J101" s="487"/>
      <c r="K101" s="487"/>
      <c r="L101" s="498">
        <f>L100</f>
        <v>11176</v>
      </c>
      <c r="M101" s="498"/>
      <c r="N101" s="498"/>
      <c r="O101" s="498"/>
      <c r="P101" s="498"/>
      <c r="Q101" s="498"/>
      <c r="R101" s="498"/>
      <c r="S101" s="499"/>
      <c r="T101" s="62"/>
    </row>
    <row r="102" spans="1:20" s="2" customFormat="1" ht="15" customHeight="1" outlineLevel="1">
      <c r="A102" s="365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62"/>
    </row>
    <row r="103" spans="1:20" s="2" customFormat="1" ht="15" customHeight="1" outlineLevel="1">
      <c r="A103" s="365"/>
      <c r="B103" s="30"/>
      <c r="C103" s="22"/>
      <c r="D103" s="22"/>
      <c r="E103" s="10"/>
      <c r="F103" s="10"/>
      <c r="G103" s="10"/>
      <c r="H103" s="28"/>
      <c r="I103" s="500"/>
      <c r="J103" s="500"/>
      <c r="K103" s="500"/>
      <c r="L103" s="28"/>
      <c r="M103" s="28"/>
      <c r="N103"/>
      <c r="O103"/>
      <c r="P103"/>
      <c r="Q103"/>
      <c r="R103"/>
      <c r="S103"/>
      <c r="T103" s="62"/>
    </row>
    <row r="104" spans="1:20" s="2" customFormat="1" ht="15" customHeight="1" outlineLevel="1">
      <c r="A104" s="365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62"/>
    </row>
    <row r="105" spans="1:20" s="2" customFormat="1" ht="15" customHeight="1" outlineLevel="1">
      <c r="A105" s="365"/>
      <c r="B105" s="490" t="s">
        <v>138</v>
      </c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62"/>
    </row>
    <row r="106" spans="1:20" s="2" customFormat="1" ht="15" customHeight="1" outlineLevel="1">
      <c r="A106" s="365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  <c r="Q106" s="41"/>
      <c r="R106" s="23"/>
      <c r="S106" s="23"/>
      <c r="T106" s="62"/>
    </row>
    <row r="107" spans="1:20" s="2" customFormat="1" ht="15" customHeight="1" outlineLevel="1">
      <c r="A107" s="365"/>
      <c r="B107" s="36" t="s">
        <v>25</v>
      </c>
      <c r="C107" s="491" t="s">
        <v>26</v>
      </c>
      <c r="D107" s="492"/>
      <c r="E107" s="492"/>
      <c r="F107" s="492"/>
      <c r="G107" s="492"/>
      <c r="H107" s="492"/>
      <c r="I107" s="493"/>
      <c r="J107" s="491" t="s">
        <v>28</v>
      </c>
      <c r="K107" s="493"/>
      <c r="L107" s="491" t="s">
        <v>122</v>
      </c>
      <c r="M107" s="492"/>
      <c r="N107" s="492"/>
      <c r="O107" s="492"/>
      <c r="P107" s="492"/>
      <c r="Q107" s="492"/>
      <c r="R107" s="492"/>
      <c r="S107" s="493"/>
      <c r="T107" s="62"/>
    </row>
    <row r="108" spans="1:20" s="2" customFormat="1" ht="15" customHeight="1" outlineLevel="1">
      <c r="A108" s="365"/>
      <c r="B108" s="36">
        <v>1</v>
      </c>
      <c r="C108" s="491">
        <v>2</v>
      </c>
      <c r="D108" s="492"/>
      <c r="E108" s="492"/>
      <c r="F108" s="492"/>
      <c r="G108" s="492"/>
      <c r="H108" s="492"/>
      <c r="I108" s="493"/>
      <c r="J108" s="491">
        <v>3</v>
      </c>
      <c r="K108" s="493"/>
      <c r="L108" s="491">
        <v>4</v>
      </c>
      <c r="M108" s="492"/>
      <c r="N108" s="492"/>
      <c r="O108" s="492"/>
      <c r="P108" s="492"/>
      <c r="Q108" s="492"/>
      <c r="R108" s="492"/>
      <c r="S108" s="493"/>
      <c r="T108" s="62"/>
    </row>
    <row r="109" spans="1:20" s="2" customFormat="1" ht="30.75" customHeight="1" outlineLevel="1">
      <c r="A109" s="365"/>
      <c r="B109" s="36">
        <v>1</v>
      </c>
      <c r="C109" s="478" t="s">
        <v>368</v>
      </c>
      <c r="D109" s="479"/>
      <c r="E109" s="479"/>
      <c r="F109" s="479"/>
      <c r="G109" s="479"/>
      <c r="H109" s="479"/>
      <c r="I109" s="480"/>
      <c r="J109" s="481" t="s">
        <v>370</v>
      </c>
      <c r="K109" s="482"/>
      <c r="L109" s="483">
        <v>40254</v>
      </c>
      <c r="M109" s="484"/>
      <c r="N109" s="484"/>
      <c r="O109" s="484"/>
      <c r="P109" s="484"/>
      <c r="Q109" s="484"/>
      <c r="R109" s="484"/>
      <c r="S109" s="485"/>
      <c r="T109" s="62"/>
    </row>
    <row r="110" spans="1:20" s="2" customFormat="1" ht="15" customHeight="1" outlineLevel="1">
      <c r="A110" s="365"/>
      <c r="B110" s="36"/>
      <c r="C110" s="486" t="s">
        <v>57</v>
      </c>
      <c r="D110" s="487"/>
      <c r="E110" s="487"/>
      <c r="F110" s="487"/>
      <c r="G110" s="487"/>
      <c r="H110" s="487"/>
      <c r="I110" s="487"/>
      <c r="J110" s="487"/>
      <c r="K110" s="487"/>
      <c r="L110" s="488">
        <f>L109</f>
        <v>40254</v>
      </c>
      <c r="M110" s="488"/>
      <c r="N110" s="488"/>
      <c r="O110" s="488"/>
      <c r="P110" s="488"/>
      <c r="Q110" s="488"/>
      <c r="R110" s="488"/>
      <c r="S110" s="489"/>
      <c r="T110" s="62"/>
    </row>
    <row r="111" spans="1:20" s="2" customFormat="1" ht="15" customHeight="1" outlineLevel="1">
      <c r="A111" s="365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62"/>
    </row>
    <row r="112" spans="1:20" s="2" customFormat="1" ht="15" customHeight="1" outlineLevel="1">
      <c r="A112" s="365"/>
      <c r="B112" s="531" t="s">
        <v>138</v>
      </c>
      <c r="C112" s="531"/>
      <c r="D112" s="531"/>
      <c r="E112" s="531"/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1"/>
      <c r="Q112" s="531"/>
      <c r="R112" s="531"/>
      <c r="S112" s="531"/>
      <c r="T112" s="62"/>
    </row>
    <row r="113" spans="1:20" s="2" customFormat="1" ht="15" customHeight="1" outlineLevel="1">
      <c r="A113" s="365"/>
      <c r="B113" s="395"/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5"/>
      <c r="N113" s="395"/>
      <c r="O113" s="395"/>
      <c r="P113" s="396"/>
      <c r="Q113" s="397"/>
      <c r="R113" s="62"/>
      <c r="S113" s="62"/>
      <c r="T113" s="62"/>
    </row>
    <row r="114" spans="1:20" s="2" customFormat="1" ht="15" customHeight="1" outlineLevel="1">
      <c r="A114" s="365"/>
      <c r="B114" s="4" t="s">
        <v>25</v>
      </c>
      <c r="C114" s="524" t="s">
        <v>26</v>
      </c>
      <c r="D114" s="525"/>
      <c r="E114" s="525"/>
      <c r="F114" s="525"/>
      <c r="G114" s="525"/>
      <c r="H114" s="525"/>
      <c r="I114" s="526"/>
      <c r="J114" s="524" t="s">
        <v>28</v>
      </c>
      <c r="K114" s="526"/>
      <c r="L114" s="524" t="s">
        <v>122</v>
      </c>
      <c r="M114" s="525"/>
      <c r="N114" s="525"/>
      <c r="O114" s="525"/>
      <c r="P114" s="525"/>
      <c r="Q114" s="525"/>
      <c r="R114" s="525"/>
      <c r="S114" s="526"/>
      <c r="T114" s="62"/>
    </row>
    <row r="115" spans="1:20" s="2" customFormat="1" ht="15" customHeight="1" outlineLevel="1">
      <c r="A115" s="365"/>
      <c r="B115" s="4">
        <v>1</v>
      </c>
      <c r="C115" s="524">
        <v>2</v>
      </c>
      <c r="D115" s="525"/>
      <c r="E115" s="525"/>
      <c r="F115" s="525"/>
      <c r="G115" s="525"/>
      <c r="H115" s="525"/>
      <c r="I115" s="526"/>
      <c r="J115" s="524">
        <v>3</v>
      </c>
      <c r="K115" s="526"/>
      <c r="L115" s="524">
        <v>4</v>
      </c>
      <c r="M115" s="525"/>
      <c r="N115" s="525"/>
      <c r="O115" s="525"/>
      <c r="P115" s="525"/>
      <c r="Q115" s="525"/>
      <c r="R115" s="525"/>
      <c r="S115" s="526"/>
      <c r="T115" s="62"/>
    </row>
    <row r="116" spans="1:20" s="2" customFormat="1" ht="26.25" customHeight="1" outlineLevel="1">
      <c r="A116" s="365"/>
      <c r="B116" s="4">
        <v>1</v>
      </c>
      <c r="C116" s="519" t="s">
        <v>323</v>
      </c>
      <c r="D116" s="520"/>
      <c r="E116" s="520"/>
      <c r="F116" s="520"/>
      <c r="G116" s="520"/>
      <c r="H116" s="520"/>
      <c r="I116" s="530"/>
      <c r="J116" s="536" t="s">
        <v>177</v>
      </c>
      <c r="K116" s="537"/>
      <c r="L116" s="538">
        <v>0</v>
      </c>
      <c r="M116" s="539"/>
      <c r="N116" s="539"/>
      <c r="O116" s="539"/>
      <c r="P116" s="539"/>
      <c r="Q116" s="539"/>
      <c r="R116" s="539"/>
      <c r="S116" s="540"/>
      <c r="T116" s="62"/>
    </row>
    <row r="117" spans="1:20" s="2" customFormat="1" ht="26.25" customHeight="1" outlineLevel="1">
      <c r="A117" s="365"/>
      <c r="B117" s="4">
        <v>2</v>
      </c>
      <c r="C117" s="519" t="s">
        <v>324</v>
      </c>
      <c r="D117" s="520"/>
      <c r="E117" s="520"/>
      <c r="F117" s="520"/>
      <c r="G117" s="520"/>
      <c r="H117" s="520"/>
      <c r="I117" s="530"/>
      <c r="J117" s="536" t="s">
        <v>177</v>
      </c>
      <c r="K117" s="537"/>
      <c r="L117" s="538">
        <v>0</v>
      </c>
      <c r="M117" s="539"/>
      <c r="N117" s="539"/>
      <c r="O117" s="539"/>
      <c r="P117" s="539"/>
      <c r="Q117" s="539"/>
      <c r="R117" s="539"/>
      <c r="S117" s="540"/>
      <c r="T117" s="62"/>
    </row>
    <row r="118" spans="1:20" s="2" customFormat="1" ht="15" customHeight="1" outlineLevel="1">
      <c r="A118" s="365"/>
      <c r="B118" s="4"/>
      <c r="C118" s="509" t="s">
        <v>57</v>
      </c>
      <c r="D118" s="510"/>
      <c r="E118" s="510"/>
      <c r="F118" s="510"/>
      <c r="G118" s="510"/>
      <c r="H118" s="510"/>
      <c r="I118" s="510"/>
      <c r="J118" s="510"/>
      <c r="K118" s="510"/>
      <c r="L118" s="488">
        <f>SUM(L116:S117)</f>
        <v>0</v>
      </c>
      <c r="M118" s="488"/>
      <c r="N118" s="488"/>
      <c r="O118" s="488"/>
      <c r="P118" s="488"/>
      <c r="Q118" s="488"/>
      <c r="R118" s="488"/>
      <c r="S118" s="489"/>
      <c r="T118" s="62"/>
    </row>
    <row r="119" spans="1:20" s="2" customFormat="1" ht="15" customHeight="1" outlineLevel="1">
      <c r="A119" s="365"/>
      <c r="B119" s="395"/>
      <c r="C119" s="411"/>
      <c r="D119" s="411"/>
      <c r="E119" s="411"/>
      <c r="F119" s="411"/>
      <c r="G119" s="411"/>
      <c r="H119" s="411"/>
      <c r="I119" s="411"/>
      <c r="J119" s="411"/>
      <c r="K119" s="411"/>
      <c r="L119" s="412"/>
      <c r="M119" s="412"/>
      <c r="N119" s="412"/>
      <c r="O119" s="412"/>
      <c r="P119" s="412"/>
      <c r="Q119" s="412"/>
      <c r="R119" s="412"/>
      <c r="S119" s="412"/>
      <c r="T119" s="62"/>
    </row>
    <row r="120" spans="1:18" ht="12.75">
      <c r="A120" s="531" t="s">
        <v>72</v>
      </c>
      <c r="B120" s="531"/>
      <c r="C120" s="531"/>
      <c r="D120" s="531"/>
      <c r="E120" s="531"/>
      <c r="F120" s="531"/>
      <c r="G120" s="531"/>
      <c r="H120" s="531"/>
      <c r="I120" s="531"/>
      <c r="J120" s="531"/>
      <c r="K120" s="531"/>
      <c r="L120" s="531"/>
      <c r="M120" s="531"/>
      <c r="N120" s="531"/>
      <c r="O120" s="531"/>
      <c r="P120" s="531"/>
      <c r="Q120" s="531"/>
      <c r="R120" s="531"/>
    </row>
    <row r="121" spans="1:18" ht="12.75">
      <c r="A121" s="366"/>
      <c r="B121" s="399"/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399"/>
      <c r="Q121" s="62" t="s">
        <v>30</v>
      </c>
      <c r="R121" s="399"/>
    </row>
    <row r="122" spans="1:18" ht="51" hidden="1" outlineLevel="1">
      <c r="A122" s="367" t="s">
        <v>25</v>
      </c>
      <c r="B122" s="471" t="s">
        <v>26</v>
      </c>
      <c r="C122" s="471"/>
      <c r="D122" s="471"/>
      <c r="E122" s="471"/>
      <c r="F122" s="471"/>
      <c r="G122" s="471"/>
      <c r="H122" s="471" t="s">
        <v>28</v>
      </c>
      <c r="I122" s="471"/>
      <c r="J122" s="532" t="s">
        <v>62</v>
      </c>
      <c r="K122" s="532"/>
      <c r="L122" s="413" t="s">
        <v>63</v>
      </c>
      <c r="M122" s="471" t="s">
        <v>39</v>
      </c>
      <c r="N122" s="471"/>
      <c r="O122" s="471"/>
      <c r="P122" s="524" t="s">
        <v>67</v>
      </c>
      <c r="Q122" s="525"/>
      <c r="R122" s="526"/>
    </row>
    <row r="123" spans="1:18" ht="12.75" hidden="1" outlineLevel="1">
      <c r="A123" s="367">
        <v>1</v>
      </c>
      <c r="B123" s="471">
        <v>2</v>
      </c>
      <c r="C123" s="471"/>
      <c r="D123" s="471"/>
      <c r="E123" s="471"/>
      <c r="F123" s="471"/>
      <c r="G123" s="471"/>
      <c r="H123" s="471">
        <v>3</v>
      </c>
      <c r="I123" s="471"/>
      <c r="J123" s="471">
        <v>4</v>
      </c>
      <c r="K123" s="471"/>
      <c r="L123" s="4">
        <v>5</v>
      </c>
      <c r="M123" s="471">
        <v>6</v>
      </c>
      <c r="N123" s="471"/>
      <c r="O123" s="471"/>
      <c r="P123" s="524">
        <v>7</v>
      </c>
      <c r="Q123" s="525"/>
      <c r="R123" s="526"/>
    </row>
    <row r="124" spans="1:18" ht="41.25" customHeight="1" hidden="1" outlineLevel="1">
      <c r="A124" s="367">
        <v>1</v>
      </c>
      <c r="B124" s="519" t="s">
        <v>170</v>
      </c>
      <c r="C124" s="520"/>
      <c r="D124" s="520"/>
      <c r="E124" s="520"/>
      <c r="F124" s="520"/>
      <c r="G124" s="530"/>
      <c r="H124" s="517" t="s">
        <v>117</v>
      </c>
      <c r="I124" s="517"/>
      <c r="J124" s="516">
        <f>P124/M124/L124</f>
        <v>0</v>
      </c>
      <c r="K124" s="516"/>
      <c r="L124" s="188">
        <v>172</v>
      </c>
      <c r="M124" s="518">
        <v>15</v>
      </c>
      <c r="N124" s="518"/>
      <c r="O124" s="518"/>
      <c r="P124" s="533">
        <v>0</v>
      </c>
      <c r="Q124" s="534"/>
      <c r="R124" s="535"/>
    </row>
    <row r="125" spans="1:18" ht="12.75" hidden="1" outlineLevel="1">
      <c r="A125" s="367"/>
      <c r="B125" s="509" t="s">
        <v>57</v>
      </c>
      <c r="C125" s="510"/>
      <c r="D125" s="510"/>
      <c r="E125" s="510"/>
      <c r="F125" s="510"/>
      <c r="G125" s="510"/>
      <c r="H125" s="510"/>
      <c r="I125" s="510"/>
      <c r="J125" s="510"/>
      <c r="K125" s="510"/>
      <c r="L125" s="510"/>
      <c r="M125" s="510"/>
      <c r="N125" s="510"/>
      <c r="O125" s="511"/>
      <c r="P125" s="533">
        <f>P124</f>
        <v>0</v>
      </c>
      <c r="Q125" s="534"/>
      <c r="R125" s="535"/>
    </row>
    <row r="126" spans="1:2" ht="12.75" hidden="1" outlineLevel="1">
      <c r="A126" s="363"/>
      <c r="B126" s="5"/>
    </row>
    <row r="127" spans="1:16" ht="12.75" hidden="1" outlineLevel="1">
      <c r="A127" s="363"/>
      <c r="B127" s="394"/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62" t="s">
        <v>36</v>
      </c>
    </row>
    <row r="128" spans="1:18" ht="63.75" collapsed="1">
      <c r="A128" s="368" t="s">
        <v>25</v>
      </c>
      <c r="B128" s="524" t="s">
        <v>26</v>
      </c>
      <c r="C128" s="525"/>
      <c r="D128" s="525"/>
      <c r="E128" s="525"/>
      <c r="F128" s="525"/>
      <c r="G128" s="525"/>
      <c r="H128" s="526"/>
      <c r="I128" s="4" t="s">
        <v>28</v>
      </c>
      <c r="J128" s="524" t="s">
        <v>62</v>
      </c>
      <c r="K128" s="526"/>
      <c r="L128" s="413" t="s">
        <v>105</v>
      </c>
      <c r="M128" s="524" t="s">
        <v>39</v>
      </c>
      <c r="N128" s="525"/>
      <c r="O128" s="526"/>
      <c r="P128" s="524" t="s">
        <v>67</v>
      </c>
      <c r="Q128" s="525"/>
      <c r="R128" s="526"/>
    </row>
    <row r="129" spans="1:18" ht="12.75">
      <c r="A129" s="367">
        <v>1</v>
      </c>
      <c r="B129" s="524">
        <v>2</v>
      </c>
      <c r="C129" s="525"/>
      <c r="D129" s="525"/>
      <c r="E129" s="525"/>
      <c r="F129" s="525"/>
      <c r="G129" s="525"/>
      <c r="H129" s="526"/>
      <c r="I129" s="4">
        <v>3</v>
      </c>
      <c r="J129" s="524">
        <v>4</v>
      </c>
      <c r="K129" s="526"/>
      <c r="L129" s="4">
        <v>5</v>
      </c>
      <c r="M129" s="524">
        <v>6</v>
      </c>
      <c r="N129" s="525"/>
      <c r="O129" s="526"/>
      <c r="P129" s="524">
        <v>7</v>
      </c>
      <c r="Q129" s="525"/>
      <c r="R129" s="526"/>
    </row>
    <row r="130" spans="1:18" ht="30.75" customHeight="1">
      <c r="A130" s="367">
        <v>1</v>
      </c>
      <c r="B130" s="524" t="s">
        <v>106</v>
      </c>
      <c r="C130" s="525"/>
      <c r="D130" s="525"/>
      <c r="E130" s="525"/>
      <c r="F130" s="525"/>
      <c r="G130" s="525"/>
      <c r="H130" s="526"/>
      <c r="I130" s="112" t="s">
        <v>276</v>
      </c>
      <c r="J130" s="522">
        <f>P130/M130/L130</f>
        <v>80</v>
      </c>
      <c r="K130" s="523"/>
      <c r="L130" s="251">
        <v>97</v>
      </c>
      <c r="M130" s="524">
        <v>15</v>
      </c>
      <c r="N130" s="525"/>
      <c r="O130" s="526"/>
      <c r="P130" s="506">
        <v>116400</v>
      </c>
      <c r="Q130" s="507"/>
      <c r="R130" s="508"/>
    </row>
    <row r="131" spans="1:18" ht="12.75" customHeight="1">
      <c r="A131" s="364"/>
      <c r="B131" s="395"/>
      <c r="C131" s="395"/>
      <c r="D131" s="395"/>
      <c r="E131" s="395"/>
      <c r="F131" s="395"/>
      <c r="G131" s="395"/>
      <c r="H131" s="395"/>
      <c r="I131" s="155"/>
      <c r="J131" s="414"/>
      <c r="K131" s="414"/>
      <c r="L131" s="414"/>
      <c r="M131" s="395"/>
      <c r="N131" s="395"/>
      <c r="O131" s="395"/>
      <c r="P131" s="415"/>
      <c r="Q131" s="415"/>
      <c r="R131" s="415"/>
    </row>
    <row r="132" spans="1:18" ht="12.75">
      <c r="A132" s="531" t="s">
        <v>72</v>
      </c>
      <c r="B132" s="531"/>
      <c r="C132" s="531"/>
      <c r="D132" s="531"/>
      <c r="E132" s="531"/>
      <c r="F132" s="531"/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1"/>
      <c r="R132" s="531"/>
    </row>
    <row r="133" spans="1:18" ht="12.75">
      <c r="A133" s="366"/>
      <c r="B133" s="399"/>
      <c r="C133" s="399"/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N133" s="399"/>
      <c r="O133" s="399"/>
      <c r="P133" s="399"/>
      <c r="Q133" s="62" t="s">
        <v>30</v>
      </c>
      <c r="R133" s="399"/>
    </row>
    <row r="134" spans="1:18" ht="51">
      <c r="A134" s="367" t="s">
        <v>25</v>
      </c>
      <c r="B134" s="471" t="s">
        <v>26</v>
      </c>
      <c r="C134" s="471"/>
      <c r="D134" s="471"/>
      <c r="E134" s="471"/>
      <c r="F134" s="471"/>
      <c r="G134" s="471"/>
      <c r="H134" s="471" t="s">
        <v>28</v>
      </c>
      <c r="I134" s="471"/>
      <c r="J134" s="532" t="s">
        <v>62</v>
      </c>
      <c r="K134" s="532"/>
      <c r="L134" s="413" t="s">
        <v>63</v>
      </c>
      <c r="M134" s="471" t="s">
        <v>39</v>
      </c>
      <c r="N134" s="471"/>
      <c r="O134" s="471"/>
      <c r="P134" s="524" t="s">
        <v>67</v>
      </c>
      <c r="Q134" s="525"/>
      <c r="R134" s="526"/>
    </row>
    <row r="135" spans="1:18" ht="12.75">
      <c r="A135" s="367">
        <v>1</v>
      </c>
      <c r="B135" s="471">
        <v>2</v>
      </c>
      <c r="C135" s="471"/>
      <c r="D135" s="471"/>
      <c r="E135" s="471"/>
      <c r="F135" s="471"/>
      <c r="G135" s="471"/>
      <c r="H135" s="471">
        <v>3</v>
      </c>
      <c r="I135" s="471"/>
      <c r="J135" s="471">
        <v>4</v>
      </c>
      <c r="K135" s="471"/>
      <c r="L135" s="4">
        <v>5</v>
      </c>
      <c r="M135" s="471">
        <v>6</v>
      </c>
      <c r="N135" s="471"/>
      <c r="O135" s="471"/>
      <c r="P135" s="524">
        <v>7</v>
      </c>
      <c r="Q135" s="525"/>
      <c r="R135" s="526"/>
    </row>
    <row r="136" spans="1:21" ht="51.75" customHeight="1">
      <c r="A136" s="367">
        <v>1</v>
      </c>
      <c r="B136" s="519" t="s">
        <v>265</v>
      </c>
      <c r="C136" s="520"/>
      <c r="D136" s="520"/>
      <c r="E136" s="520"/>
      <c r="F136" s="520"/>
      <c r="G136" s="520"/>
      <c r="H136" s="521" t="s">
        <v>281</v>
      </c>
      <c r="I136" s="521"/>
      <c r="J136" s="522">
        <f>P136/M136/L136</f>
        <v>50</v>
      </c>
      <c r="K136" s="523"/>
      <c r="L136" s="251">
        <v>18</v>
      </c>
      <c r="M136" s="524">
        <v>85</v>
      </c>
      <c r="N136" s="525"/>
      <c r="O136" s="526"/>
      <c r="P136" s="506">
        <v>76500</v>
      </c>
      <c r="Q136" s="507"/>
      <c r="R136" s="508"/>
      <c r="U136" s="67"/>
    </row>
    <row r="137" spans="1:21" ht="51.75" customHeight="1">
      <c r="A137" s="367">
        <v>1</v>
      </c>
      <c r="B137" s="519" t="s">
        <v>266</v>
      </c>
      <c r="C137" s="520"/>
      <c r="D137" s="520"/>
      <c r="E137" s="520"/>
      <c r="F137" s="520"/>
      <c r="G137" s="520"/>
      <c r="H137" s="521" t="s">
        <v>281</v>
      </c>
      <c r="I137" s="521"/>
      <c r="J137" s="522">
        <f>P137/M137/L137</f>
        <v>29.011764705882353</v>
      </c>
      <c r="K137" s="523"/>
      <c r="L137" s="251">
        <v>5</v>
      </c>
      <c r="M137" s="524">
        <v>85</v>
      </c>
      <c r="N137" s="525"/>
      <c r="O137" s="526"/>
      <c r="P137" s="506">
        <v>12330</v>
      </c>
      <c r="Q137" s="507"/>
      <c r="R137" s="508"/>
      <c r="U137" s="67"/>
    </row>
    <row r="138" spans="1:18" ht="12.75" customHeight="1">
      <c r="A138" s="509" t="s">
        <v>57</v>
      </c>
      <c r="B138" s="510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1"/>
      <c r="P138" s="512">
        <f>P136+P137</f>
        <v>88830</v>
      </c>
      <c r="Q138" s="513"/>
      <c r="R138" s="514"/>
    </row>
    <row r="139" spans="1:2" ht="12.75">
      <c r="A139" s="363"/>
      <c r="B139" s="5"/>
    </row>
    <row r="140" spans="1:2" ht="12.75" outlineLevel="1">
      <c r="A140" s="363"/>
      <c r="B140" s="5"/>
    </row>
    <row r="141" spans="1:14" ht="12.75" outlineLevel="1">
      <c r="A141" s="363"/>
      <c r="B141" s="416" t="s">
        <v>203</v>
      </c>
      <c r="C141" s="408"/>
      <c r="D141" s="408"/>
      <c r="H141" s="417"/>
      <c r="I141" s="614">
        <f>P83+P94+L118+P130+P138+L101+L110</f>
        <v>8589380</v>
      </c>
      <c r="J141" s="614"/>
      <c r="K141" s="614"/>
      <c r="L141" s="417"/>
      <c r="M141" s="417"/>
      <c r="N141" s="417"/>
    </row>
    <row r="142" spans="1:14" ht="12.75" outlineLevel="1">
      <c r="A142" s="363"/>
      <c r="B142" s="418"/>
      <c r="C142" s="417"/>
      <c r="D142" s="417"/>
      <c r="E142" s="417"/>
      <c r="F142" s="417"/>
      <c r="G142" s="417"/>
      <c r="H142" s="417"/>
      <c r="I142" s="419"/>
      <c r="J142" s="419"/>
      <c r="K142" s="417"/>
      <c r="L142" s="417"/>
      <c r="M142" s="417"/>
      <c r="N142" s="417"/>
    </row>
    <row r="143" spans="1:14" ht="12.75" outlineLevel="1">
      <c r="A143" s="363"/>
      <c r="B143" s="418"/>
      <c r="C143" s="420"/>
      <c r="D143" s="420"/>
      <c r="E143" s="420"/>
      <c r="F143" s="420"/>
      <c r="G143" s="420"/>
      <c r="H143" s="420"/>
      <c r="I143" s="419"/>
      <c r="J143" s="419"/>
      <c r="K143" s="417"/>
      <c r="L143" s="417"/>
      <c r="M143" s="417"/>
      <c r="N143" s="417"/>
    </row>
    <row r="144" spans="1:14" ht="12.75" outlineLevel="1">
      <c r="A144" s="363"/>
      <c r="B144" s="421" t="s">
        <v>95</v>
      </c>
      <c r="C144" s="421"/>
      <c r="D144" s="421"/>
      <c r="E144" s="421"/>
      <c r="F144" s="421"/>
      <c r="G144" s="421"/>
      <c r="H144" s="421"/>
      <c r="I144" s="421"/>
      <c r="J144" s="421"/>
      <c r="K144" s="421"/>
      <c r="L144" s="421" t="s">
        <v>60</v>
      </c>
      <c r="M144" s="421"/>
      <c r="N144" s="421"/>
    </row>
    <row r="145" spans="1:2" ht="12.75" outlineLevel="1">
      <c r="A145" s="363"/>
      <c r="B145" s="5"/>
    </row>
    <row r="146" spans="1:14" ht="12.75" outlineLevel="1">
      <c r="A146" s="363"/>
      <c r="B146" s="421" t="s">
        <v>96</v>
      </c>
      <c r="I146" s="421"/>
      <c r="J146" s="421"/>
      <c r="K146" s="421"/>
      <c r="L146" s="5" t="s">
        <v>371</v>
      </c>
      <c r="M146" s="421"/>
      <c r="N146" s="421"/>
    </row>
    <row r="147" spans="1:2" ht="12.75" outlineLevel="1">
      <c r="A147" s="363"/>
      <c r="B147" s="422" t="s">
        <v>61</v>
      </c>
    </row>
    <row r="148" spans="1:2" ht="12.75" outlineLevel="1">
      <c r="A148" s="380"/>
      <c r="B148" s="5"/>
    </row>
    <row r="149" ht="12.75" outlineLevel="1">
      <c r="A149" s="380"/>
    </row>
    <row r="150" spans="1:19" ht="12.75" outlineLevel="1">
      <c r="A150" s="380"/>
      <c r="B150" s="61"/>
      <c r="M150" s="61" t="s">
        <v>118</v>
      </c>
      <c r="N150" s="61"/>
      <c r="O150" s="61"/>
      <c r="P150" s="61"/>
      <c r="Q150" s="61"/>
      <c r="R150" s="393"/>
      <c r="S150" s="393"/>
    </row>
    <row r="151" spans="1:19" ht="12.75" customHeight="1" outlineLevel="1">
      <c r="A151" s="380"/>
      <c r="B151" s="473"/>
      <c r="C151" s="473"/>
      <c r="D151" s="473"/>
      <c r="E151" s="473"/>
      <c r="F151" s="473"/>
      <c r="G151" s="473"/>
      <c r="M151" s="626" t="s">
        <v>334</v>
      </c>
      <c r="N151" s="626"/>
      <c r="O151" s="626"/>
      <c r="P151" s="626"/>
      <c r="Q151" s="626"/>
      <c r="R151" s="626"/>
      <c r="S151" s="626"/>
    </row>
    <row r="152" spans="1:19" ht="12.75" outlineLevel="1">
      <c r="A152" s="380"/>
      <c r="B152" s="473"/>
      <c r="C152" s="473"/>
      <c r="D152" s="473"/>
      <c r="E152" s="473"/>
      <c r="F152" s="473"/>
      <c r="G152" s="473"/>
      <c r="M152" s="61" t="s">
        <v>333</v>
      </c>
      <c r="N152" s="61"/>
      <c r="O152" s="61"/>
      <c r="P152" s="61"/>
      <c r="Q152" s="61"/>
      <c r="R152" s="393"/>
      <c r="S152" s="393"/>
    </row>
    <row r="153" spans="1:17" ht="12.75" outlineLevel="1">
      <c r="A153" s="380"/>
      <c r="B153" s="61"/>
      <c r="M153" s="61" t="s">
        <v>66</v>
      </c>
      <c r="N153" s="61"/>
      <c r="O153" s="61"/>
      <c r="P153" s="61"/>
      <c r="Q153" s="61"/>
    </row>
    <row r="154" spans="1:17" ht="12.75" outlineLevel="1">
      <c r="A154" s="380"/>
      <c r="B154" s="61"/>
      <c r="M154" s="61"/>
      <c r="N154" s="61"/>
      <c r="O154" s="61"/>
      <c r="P154" s="61"/>
      <c r="Q154" s="61"/>
    </row>
    <row r="155" spans="1:13" ht="12.75" outlineLevel="1">
      <c r="A155" s="380"/>
      <c r="F155" s="505" t="s">
        <v>24</v>
      </c>
      <c r="G155" s="505"/>
      <c r="H155" s="505"/>
      <c r="I155" s="505"/>
      <c r="J155" s="505"/>
      <c r="K155" s="505"/>
      <c r="L155" s="505"/>
      <c r="M155" s="505"/>
    </row>
    <row r="156" spans="1:13" ht="12.75" outlineLevel="1">
      <c r="A156" s="380"/>
      <c r="F156" s="505" t="s">
        <v>311</v>
      </c>
      <c r="G156" s="505"/>
      <c r="H156" s="505"/>
      <c r="I156" s="505"/>
      <c r="J156" s="505"/>
      <c r="K156" s="505"/>
      <c r="L156" s="505"/>
      <c r="M156" s="505"/>
    </row>
    <row r="157" spans="1:13" ht="12.75" outlineLevel="1">
      <c r="A157" s="380"/>
      <c r="F157" s="559" t="s">
        <v>185</v>
      </c>
      <c r="G157" s="559"/>
      <c r="H157" s="559"/>
      <c r="I157" s="559"/>
      <c r="J157" s="559"/>
      <c r="K157" s="559"/>
      <c r="L157" s="559"/>
      <c r="M157" s="559"/>
    </row>
    <row r="158" ht="12.75" outlineLevel="1">
      <c r="A158" s="380"/>
    </row>
    <row r="159" spans="1:19" ht="12.75">
      <c r="A159" s="380"/>
      <c r="B159" s="559" t="s">
        <v>99</v>
      </c>
      <c r="C159" s="559"/>
      <c r="D159" s="559"/>
      <c r="E159" s="559"/>
      <c r="F159" s="559"/>
      <c r="G159" s="559"/>
      <c r="H159" s="559"/>
      <c r="I159" s="559"/>
      <c r="J159" s="559"/>
      <c r="K159" s="559"/>
      <c r="L159" s="559"/>
      <c r="M159" s="559"/>
      <c r="N159" s="559"/>
      <c r="O159" s="559"/>
      <c r="P159" s="559"/>
      <c r="Q159" s="559"/>
      <c r="R159" s="559"/>
      <c r="S159" s="559"/>
    </row>
    <row r="160" spans="1:20" s="2" customFormat="1" ht="25.5">
      <c r="A160" s="381"/>
      <c r="B160" s="409" t="s">
        <v>25</v>
      </c>
      <c r="C160" s="524" t="s">
        <v>26</v>
      </c>
      <c r="D160" s="525"/>
      <c r="E160" s="525"/>
      <c r="F160" s="525"/>
      <c r="G160" s="525"/>
      <c r="H160" s="525"/>
      <c r="I160" s="526"/>
      <c r="J160" s="524" t="s">
        <v>28</v>
      </c>
      <c r="K160" s="525"/>
      <c r="L160" s="525"/>
      <c r="M160" s="525"/>
      <c r="N160" s="525"/>
      <c r="O160" s="526"/>
      <c r="P160" s="524" t="s">
        <v>27</v>
      </c>
      <c r="Q160" s="525"/>
      <c r="R160" s="525"/>
      <c r="S160" s="526"/>
      <c r="T160" s="62"/>
    </row>
    <row r="161" spans="1:20" s="2" customFormat="1" ht="12.75">
      <c r="A161" s="381"/>
      <c r="B161" s="4">
        <v>1</v>
      </c>
      <c r="C161" s="524">
        <v>2</v>
      </c>
      <c r="D161" s="525"/>
      <c r="E161" s="525"/>
      <c r="F161" s="525"/>
      <c r="G161" s="525"/>
      <c r="H161" s="525"/>
      <c r="I161" s="526"/>
      <c r="J161" s="524">
        <v>3</v>
      </c>
      <c r="K161" s="525"/>
      <c r="L161" s="525"/>
      <c r="M161" s="525"/>
      <c r="N161" s="525"/>
      <c r="O161" s="526"/>
      <c r="P161" s="524">
        <v>4</v>
      </c>
      <c r="Q161" s="525"/>
      <c r="R161" s="525"/>
      <c r="S161" s="526"/>
      <c r="T161" s="62"/>
    </row>
    <row r="162" spans="1:20" s="2" customFormat="1" ht="39" customHeight="1">
      <c r="A162" s="381"/>
      <c r="B162" s="113">
        <v>1</v>
      </c>
      <c r="C162" s="519" t="s">
        <v>289</v>
      </c>
      <c r="D162" s="520"/>
      <c r="E162" s="520"/>
      <c r="F162" s="520"/>
      <c r="G162" s="520"/>
      <c r="H162" s="520"/>
      <c r="I162" s="530"/>
      <c r="J162" s="541" t="s">
        <v>196</v>
      </c>
      <c r="K162" s="542"/>
      <c r="L162" s="542"/>
      <c r="M162" s="542"/>
      <c r="N162" s="542"/>
      <c r="O162" s="543"/>
      <c r="P162" s="506">
        <v>503900</v>
      </c>
      <c r="Q162" s="507"/>
      <c r="R162" s="507"/>
      <c r="S162" s="508"/>
      <c r="T162" s="62"/>
    </row>
    <row r="163" spans="1:20" s="2" customFormat="1" ht="12.75">
      <c r="A163" s="381"/>
      <c r="B163" s="139"/>
      <c r="C163" s="544" t="s">
        <v>101</v>
      </c>
      <c r="D163" s="545"/>
      <c r="E163" s="545"/>
      <c r="F163" s="545"/>
      <c r="G163" s="545"/>
      <c r="H163" s="545"/>
      <c r="I163" s="546"/>
      <c r="J163" s="547"/>
      <c r="K163" s="548"/>
      <c r="L163" s="548"/>
      <c r="M163" s="548"/>
      <c r="N163" s="548"/>
      <c r="O163" s="549"/>
      <c r="P163" s="550">
        <f>P162</f>
        <v>503900</v>
      </c>
      <c r="Q163" s="551"/>
      <c r="R163" s="551"/>
      <c r="S163" s="552"/>
      <c r="T163" s="62"/>
    </row>
    <row r="164" spans="1:20" s="2" customFormat="1" ht="12.75">
      <c r="A164" s="381"/>
      <c r="B164" s="402"/>
      <c r="C164" s="401"/>
      <c r="D164" s="401"/>
      <c r="E164" s="401"/>
      <c r="F164" s="401"/>
      <c r="G164" s="401"/>
      <c r="H164" s="401"/>
      <c r="I164" s="401"/>
      <c r="J164" s="402"/>
      <c r="K164" s="402"/>
      <c r="L164" s="402"/>
      <c r="M164" s="402"/>
      <c r="N164" s="402"/>
      <c r="O164" s="402"/>
      <c r="P164" s="64"/>
      <c r="Q164" s="64"/>
      <c r="R164" s="64"/>
      <c r="S164" s="64"/>
      <c r="T164" s="62"/>
    </row>
    <row r="165" spans="1:19" ht="12.75" outlineLevel="1">
      <c r="A165" s="380"/>
      <c r="B165" s="559" t="s">
        <v>214</v>
      </c>
      <c r="C165" s="559"/>
      <c r="D165" s="559"/>
      <c r="E165" s="559"/>
      <c r="F165" s="559"/>
      <c r="G165" s="559"/>
      <c r="H165" s="559"/>
      <c r="I165" s="559"/>
      <c r="J165" s="559"/>
      <c r="K165" s="559"/>
      <c r="L165" s="559"/>
      <c r="M165" s="559"/>
      <c r="N165" s="559"/>
      <c r="O165" s="559"/>
      <c r="P165" s="559"/>
      <c r="Q165" s="559"/>
      <c r="R165" s="559"/>
      <c r="S165" s="559"/>
    </row>
    <row r="166" spans="1:20" s="2" customFormat="1" ht="25.5" outlineLevel="1">
      <c r="A166" s="381"/>
      <c r="B166" s="409" t="s">
        <v>25</v>
      </c>
      <c r="C166" s="524" t="s">
        <v>26</v>
      </c>
      <c r="D166" s="525"/>
      <c r="E166" s="525"/>
      <c r="F166" s="525"/>
      <c r="G166" s="525"/>
      <c r="H166" s="525"/>
      <c r="I166" s="526"/>
      <c r="J166" s="524" t="s">
        <v>28</v>
      </c>
      <c r="K166" s="525"/>
      <c r="L166" s="525"/>
      <c r="M166" s="525"/>
      <c r="N166" s="525"/>
      <c r="O166" s="526"/>
      <c r="P166" s="524" t="s">
        <v>27</v>
      </c>
      <c r="Q166" s="525"/>
      <c r="R166" s="525"/>
      <c r="S166" s="526"/>
      <c r="T166" s="62"/>
    </row>
    <row r="167" spans="1:20" s="2" customFormat="1" ht="12.75" outlineLevel="1">
      <c r="A167" s="381"/>
      <c r="B167" s="4">
        <v>1</v>
      </c>
      <c r="C167" s="524">
        <v>2</v>
      </c>
      <c r="D167" s="525"/>
      <c r="E167" s="525"/>
      <c r="F167" s="525"/>
      <c r="G167" s="525"/>
      <c r="H167" s="525"/>
      <c r="I167" s="526"/>
      <c r="J167" s="524">
        <v>3</v>
      </c>
      <c r="K167" s="525"/>
      <c r="L167" s="525"/>
      <c r="M167" s="525"/>
      <c r="N167" s="525"/>
      <c r="O167" s="526"/>
      <c r="P167" s="524">
        <v>4</v>
      </c>
      <c r="Q167" s="525"/>
      <c r="R167" s="525"/>
      <c r="S167" s="526"/>
      <c r="T167" s="62"/>
    </row>
    <row r="168" spans="1:20" s="2" customFormat="1" ht="12.75" outlineLevel="1">
      <c r="A168" s="381"/>
      <c r="B168" s="4">
        <v>1</v>
      </c>
      <c r="C168" s="519" t="s">
        <v>215</v>
      </c>
      <c r="D168" s="520"/>
      <c r="E168" s="520"/>
      <c r="F168" s="520"/>
      <c r="G168" s="520"/>
      <c r="H168" s="520"/>
      <c r="I168" s="530"/>
      <c r="J168" s="541" t="s">
        <v>271</v>
      </c>
      <c r="K168" s="542"/>
      <c r="L168" s="542"/>
      <c r="M168" s="542"/>
      <c r="N168" s="542"/>
      <c r="O168" s="543"/>
      <c r="P168" s="506">
        <v>2274</v>
      </c>
      <c r="Q168" s="507"/>
      <c r="R168" s="507"/>
      <c r="S168" s="508"/>
      <c r="T168" s="62"/>
    </row>
    <row r="169" spans="1:20" s="2" customFormat="1" ht="12.75" outlineLevel="1">
      <c r="A169" s="381"/>
      <c r="B169" s="139"/>
      <c r="C169" s="544" t="s">
        <v>101</v>
      </c>
      <c r="D169" s="545"/>
      <c r="E169" s="545"/>
      <c r="F169" s="545"/>
      <c r="G169" s="545"/>
      <c r="H169" s="545"/>
      <c r="I169" s="546"/>
      <c r="J169" s="547"/>
      <c r="K169" s="548"/>
      <c r="L169" s="548"/>
      <c r="M169" s="548"/>
      <c r="N169" s="548"/>
      <c r="O169" s="549"/>
      <c r="P169" s="550">
        <f>P168</f>
        <v>2274</v>
      </c>
      <c r="Q169" s="551"/>
      <c r="R169" s="551"/>
      <c r="S169" s="552"/>
      <c r="T169" s="62"/>
    </row>
    <row r="170" spans="1:20" s="2" customFormat="1" ht="12.75">
      <c r="A170" s="381"/>
      <c r="B170" s="402"/>
      <c r="C170" s="401"/>
      <c r="D170" s="401"/>
      <c r="E170" s="401"/>
      <c r="F170" s="401"/>
      <c r="G170" s="401"/>
      <c r="H170" s="401"/>
      <c r="I170" s="401"/>
      <c r="J170" s="402"/>
      <c r="K170" s="402"/>
      <c r="L170" s="402"/>
      <c r="M170" s="402"/>
      <c r="N170" s="402"/>
      <c r="O170" s="402"/>
      <c r="P170" s="64"/>
      <c r="Q170" s="64"/>
      <c r="R170" s="64"/>
      <c r="S170" s="64"/>
      <c r="T170" s="62"/>
    </row>
    <row r="171" spans="1:19" ht="12.75">
      <c r="A171" s="380"/>
      <c r="B171" s="559" t="s">
        <v>216</v>
      </c>
      <c r="C171" s="559"/>
      <c r="D171" s="559"/>
      <c r="E171" s="559"/>
      <c r="F171" s="559"/>
      <c r="G171" s="559"/>
      <c r="H171" s="559"/>
      <c r="I171" s="559"/>
      <c r="J171" s="559"/>
      <c r="K171" s="559"/>
      <c r="L171" s="559"/>
      <c r="M171" s="559"/>
      <c r="N171" s="559"/>
      <c r="O171" s="559"/>
      <c r="P171" s="559"/>
      <c r="Q171" s="559"/>
      <c r="R171" s="559"/>
      <c r="S171" s="559"/>
    </row>
    <row r="172" spans="1:20" s="2" customFormat="1" ht="25.5">
      <c r="A172" s="381"/>
      <c r="B172" s="409" t="s">
        <v>25</v>
      </c>
      <c r="C172" s="524" t="s">
        <v>26</v>
      </c>
      <c r="D172" s="525"/>
      <c r="E172" s="525"/>
      <c r="F172" s="525"/>
      <c r="G172" s="525"/>
      <c r="H172" s="525"/>
      <c r="I172" s="526"/>
      <c r="J172" s="524" t="s">
        <v>28</v>
      </c>
      <c r="K172" s="525"/>
      <c r="L172" s="525"/>
      <c r="M172" s="525"/>
      <c r="N172" s="525"/>
      <c r="O172" s="526"/>
      <c r="P172" s="524" t="s">
        <v>27</v>
      </c>
      <c r="Q172" s="525"/>
      <c r="R172" s="525"/>
      <c r="S172" s="526"/>
      <c r="T172" s="62"/>
    </row>
    <row r="173" spans="1:20" s="2" customFormat="1" ht="12.75">
      <c r="A173" s="381"/>
      <c r="B173" s="4">
        <v>1</v>
      </c>
      <c r="C173" s="524">
        <v>2</v>
      </c>
      <c r="D173" s="525"/>
      <c r="E173" s="525"/>
      <c r="F173" s="525"/>
      <c r="G173" s="525"/>
      <c r="H173" s="525"/>
      <c r="I173" s="526"/>
      <c r="J173" s="524">
        <v>3</v>
      </c>
      <c r="K173" s="525"/>
      <c r="L173" s="525"/>
      <c r="M173" s="525"/>
      <c r="N173" s="525"/>
      <c r="O173" s="526"/>
      <c r="P173" s="524">
        <v>4</v>
      </c>
      <c r="Q173" s="525"/>
      <c r="R173" s="525"/>
      <c r="S173" s="526"/>
      <c r="T173" s="62"/>
    </row>
    <row r="174" spans="1:20" s="2" customFormat="1" ht="26.25" customHeight="1">
      <c r="A174" s="381"/>
      <c r="B174" s="113">
        <v>2</v>
      </c>
      <c r="C174" s="519" t="s">
        <v>290</v>
      </c>
      <c r="D174" s="520"/>
      <c r="E174" s="520"/>
      <c r="F174" s="520"/>
      <c r="G174" s="520"/>
      <c r="H174" s="520"/>
      <c r="I174" s="530"/>
      <c r="J174" s="541" t="s">
        <v>272</v>
      </c>
      <c r="K174" s="542"/>
      <c r="L174" s="542"/>
      <c r="M174" s="542"/>
      <c r="N174" s="542"/>
      <c r="O174" s="543"/>
      <c r="P174" s="506">
        <v>152200</v>
      </c>
      <c r="Q174" s="507"/>
      <c r="R174" s="507"/>
      <c r="S174" s="508"/>
      <c r="T174" s="62"/>
    </row>
    <row r="175" spans="1:20" s="2" customFormat="1" ht="12.75">
      <c r="A175" s="381"/>
      <c r="B175" s="139"/>
      <c r="C175" s="544" t="s">
        <v>101</v>
      </c>
      <c r="D175" s="545"/>
      <c r="E175" s="545"/>
      <c r="F175" s="545"/>
      <c r="G175" s="545"/>
      <c r="H175" s="545"/>
      <c r="I175" s="546"/>
      <c r="J175" s="547"/>
      <c r="K175" s="548"/>
      <c r="L175" s="548"/>
      <c r="M175" s="548"/>
      <c r="N175" s="548"/>
      <c r="O175" s="549"/>
      <c r="P175" s="550">
        <f>P174</f>
        <v>152200</v>
      </c>
      <c r="Q175" s="551"/>
      <c r="R175" s="551"/>
      <c r="S175" s="552"/>
      <c r="T175" s="62"/>
    </row>
    <row r="176" spans="1:20" ht="12.75">
      <c r="A176" s="380"/>
      <c r="T176" s="422"/>
    </row>
    <row r="177" spans="1:20" ht="12.75">
      <c r="A177" s="380"/>
      <c r="B177" s="559" t="s">
        <v>68</v>
      </c>
      <c r="C177" s="559"/>
      <c r="D177" s="559"/>
      <c r="E177" s="559"/>
      <c r="F177" s="559"/>
      <c r="G177" s="559"/>
      <c r="H177" s="559"/>
      <c r="I177" s="559"/>
      <c r="J177" s="559"/>
      <c r="K177" s="559"/>
      <c r="L177" s="559"/>
      <c r="M177" s="559"/>
      <c r="N177" s="559"/>
      <c r="O177" s="559"/>
      <c r="P177" s="559"/>
      <c r="Q177" s="559"/>
      <c r="R177" s="559"/>
      <c r="S177" s="559"/>
      <c r="T177" s="422"/>
    </row>
    <row r="178" spans="1:20" ht="10.5" customHeight="1">
      <c r="A178" s="380"/>
      <c r="T178" s="422"/>
    </row>
    <row r="179" spans="1:20" ht="24" customHeight="1">
      <c r="A179" s="380"/>
      <c r="B179" s="4" t="s">
        <v>25</v>
      </c>
      <c r="C179" s="471" t="s">
        <v>26</v>
      </c>
      <c r="D179" s="471"/>
      <c r="E179" s="471"/>
      <c r="F179" s="471"/>
      <c r="G179" s="471"/>
      <c r="H179" s="471" t="s">
        <v>28</v>
      </c>
      <c r="I179" s="471"/>
      <c r="J179" s="471" t="s">
        <v>55</v>
      </c>
      <c r="K179" s="471"/>
      <c r="L179" s="471"/>
      <c r="M179" s="471" t="s">
        <v>54</v>
      </c>
      <c r="N179" s="471"/>
      <c r="O179" s="471"/>
      <c r="P179" s="471" t="s">
        <v>56</v>
      </c>
      <c r="Q179" s="471"/>
      <c r="R179" s="471"/>
      <c r="S179" s="471"/>
      <c r="T179" s="422"/>
    </row>
    <row r="180" spans="1:20" ht="12.75">
      <c r="A180" s="380"/>
      <c r="B180" s="4">
        <v>1</v>
      </c>
      <c r="C180" s="471">
        <v>2</v>
      </c>
      <c r="D180" s="471"/>
      <c r="E180" s="471"/>
      <c r="F180" s="471"/>
      <c r="G180" s="471"/>
      <c r="H180" s="471">
        <v>3</v>
      </c>
      <c r="I180" s="471"/>
      <c r="J180" s="471">
        <v>4</v>
      </c>
      <c r="K180" s="471"/>
      <c r="L180" s="471"/>
      <c r="M180" s="471">
        <v>5</v>
      </c>
      <c r="N180" s="471"/>
      <c r="O180" s="471"/>
      <c r="P180" s="471">
        <v>6</v>
      </c>
      <c r="Q180" s="471"/>
      <c r="R180" s="471"/>
      <c r="S180" s="471"/>
      <c r="T180" s="422"/>
    </row>
    <row r="181" spans="1:20" ht="77.25" customHeight="1">
      <c r="A181" s="380"/>
      <c r="B181" s="113">
        <v>1</v>
      </c>
      <c r="C181" s="519" t="s">
        <v>87</v>
      </c>
      <c r="D181" s="520"/>
      <c r="E181" s="520"/>
      <c r="F181" s="520"/>
      <c r="G181" s="530"/>
      <c r="H181" s="517" t="s">
        <v>175</v>
      </c>
      <c r="I181" s="517"/>
      <c r="J181" s="607"/>
      <c r="K181" s="607"/>
      <c r="L181" s="607"/>
      <c r="M181" s="474"/>
      <c r="N181" s="474"/>
      <c r="O181" s="474"/>
      <c r="P181" s="579">
        <v>10400</v>
      </c>
      <c r="Q181" s="579"/>
      <c r="R181" s="579"/>
      <c r="S181" s="579"/>
      <c r="T181" s="422"/>
    </row>
    <row r="182" spans="1:20" ht="15" customHeight="1">
      <c r="A182" s="380"/>
      <c r="B182" s="113"/>
      <c r="C182" s="610" t="s">
        <v>188</v>
      </c>
      <c r="D182" s="611"/>
      <c r="E182" s="611"/>
      <c r="F182" s="611"/>
      <c r="G182" s="612"/>
      <c r="H182" s="517" t="s">
        <v>175</v>
      </c>
      <c r="I182" s="517"/>
      <c r="J182" s="607">
        <v>261.4</v>
      </c>
      <c r="K182" s="607"/>
      <c r="L182" s="607"/>
      <c r="M182" s="474">
        <v>12</v>
      </c>
      <c r="N182" s="474"/>
      <c r="O182" s="474"/>
      <c r="P182" s="609">
        <f>J182*M182</f>
        <v>3136.7999999999997</v>
      </c>
      <c r="Q182" s="609"/>
      <c r="R182" s="609"/>
      <c r="S182" s="609"/>
      <c r="T182" s="422">
        <v>1.06</v>
      </c>
    </row>
    <row r="183" spans="1:20" ht="15" customHeight="1">
      <c r="A183" s="380"/>
      <c r="B183" s="113"/>
      <c r="C183" s="610" t="s">
        <v>189</v>
      </c>
      <c r="D183" s="611"/>
      <c r="E183" s="611"/>
      <c r="F183" s="611"/>
      <c r="G183" s="612"/>
      <c r="H183" s="517" t="s">
        <v>175</v>
      </c>
      <c r="I183" s="517"/>
      <c r="J183" s="607">
        <v>0.56</v>
      </c>
      <c r="K183" s="607"/>
      <c r="L183" s="607"/>
      <c r="M183" s="613">
        <f>P183/J183</f>
        <v>12970</v>
      </c>
      <c r="N183" s="613"/>
      <c r="O183" s="613"/>
      <c r="P183" s="609">
        <f>P181-P182</f>
        <v>7263.200000000001</v>
      </c>
      <c r="Q183" s="609"/>
      <c r="R183" s="609"/>
      <c r="S183" s="609"/>
      <c r="T183" s="422"/>
    </row>
    <row r="184" spans="1:20" ht="27" customHeight="1">
      <c r="A184" s="380"/>
      <c r="B184" s="113">
        <v>2</v>
      </c>
      <c r="C184" s="519" t="s">
        <v>191</v>
      </c>
      <c r="D184" s="520"/>
      <c r="E184" s="520"/>
      <c r="F184" s="520"/>
      <c r="G184" s="530"/>
      <c r="H184" s="517" t="s">
        <v>175</v>
      </c>
      <c r="I184" s="517"/>
      <c r="J184" s="607">
        <f>P184/M184</f>
        <v>2775</v>
      </c>
      <c r="K184" s="607"/>
      <c r="L184" s="607"/>
      <c r="M184" s="474">
        <v>12</v>
      </c>
      <c r="N184" s="474"/>
      <c r="O184" s="474"/>
      <c r="P184" s="579">
        <v>33300</v>
      </c>
      <c r="Q184" s="579"/>
      <c r="R184" s="579"/>
      <c r="S184" s="579"/>
      <c r="T184" s="422"/>
    </row>
    <row r="185" spans="1:20" ht="12.75">
      <c r="A185" s="380"/>
      <c r="B185" s="139"/>
      <c r="C185" s="547" t="s">
        <v>57</v>
      </c>
      <c r="D185" s="548"/>
      <c r="E185" s="548"/>
      <c r="F185" s="548"/>
      <c r="G185" s="548"/>
      <c r="H185" s="548"/>
      <c r="I185" s="548"/>
      <c r="J185" s="548"/>
      <c r="K185" s="548"/>
      <c r="L185" s="548"/>
      <c r="M185" s="548"/>
      <c r="N185" s="548"/>
      <c r="O185" s="549"/>
      <c r="P185" s="566">
        <f>P181+P184</f>
        <v>43700</v>
      </c>
      <c r="Q185" s="567"/>
      <c r="R185" s="567"/>
      <c r="S185" s="567"/>
      <c r="T185" s="422"/>
    </row>
    <row r="186" spans="1:20" ht="12.75">
      <c r="A186" s="380"/>
      <c r="B186" s="379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422"/>
    </row>
    <row r="187" spans="1:20" ht="12.75">
      <c r="A187" s="380"/>
      <c r="B187" s="531" t="s">
        <v>69</v>
      </c>
      <c r="C187" s="531"/>
      <c r="D187" s="531"/>
      <c r="E187" s="531"/>
      <c r="F187" s="531"/>
      <c r="G187" s="531"/>
      <c r="H187" s="531"/>
      <c r="I187" s="531"/>
      <c r="J187" s="531"/>
      <c r="K187" s="531"/>
      <c r="L187" s="531"/>
      <c r="M187" s="531"/>
      <c r="N187" s="531"/>
      <c r="O187" s="531"/>
      <c r="P187" s="531"/>
      <c r="Q187" s="531"/>
      <c r="R187" s="531"/>
      <c r="S187" s="531"/>
      <c r="T187" s="422"/>
    </row>
    <row r="188" spans="1:20" ht="7.5" customHeight="1">
      <c r="A188" s="380"/>
      <c r="B188" s="379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422"/>
    </row>
    <row r="189" spans="1:20" ht="50.25" customHeight="1">
      <c r="A189" s="380"/>
      <c r="B189" s="4" t="s">
        <v>25</v>
      </c>
      <c r="C189" s="471" t="s">
        <v>26</v>
      </c>
      <c r="D189" s="471"/>
      <c r="E189" s="471"/>
      <c r="F189" s="471"/>
      <c r="G189" s="471"/>
      <c r="H189" s="471" t="s">
        <v>28</v>
      </c>
      <c r="I189" s="471"/>
      <c r="J189" s="471" t="s">
        <v>29</v>
      </c>
      <c r="K189" s="471"/>
      <c r="L189" s="471" t="s">
        <v>32</v>
      </c>
      <c r="M189" s="471"/>
      <c r="N189" s="471"/>
      <c r="O189" s="471" t="s">
        <v>33</v>
      </c>
      <c r="P189" s="471"/>
      <c r="Q189" s="471" t="s">
        <v>34</v>
      </c>
      <c r="R189" s="471"/>
      <c r="S189" s="471"/>
      <c r="T189" s="422"/>
    </row>
    <row r="190" spans="1:20" ht="12.75">
      <c r="A190" s="380"/>
      <c r="B190" s="4">
        <v>1</v>
      </c>
      <c r="C190" s="471">
        <v>2</v>
      </c>
      <c r="D190" s="471"/>
      <c r="E190" s="471"/>
      <c r="F190" s="471"/>
      <c r="G190" s="471"/>
      <c r="H190" s="471">
        <v>3</v>
      </c>
      <c r="I190" s="471"/>
      <c r="J190" s="471">
        <v>4</v>
      </c>
      <c r="K190" s="471"/>
      <c r="L190" s="471">
        <v>5</v>
      </c>
      <c r="M190" s="471"/>
      <c r="N190" s="471"/>
      <c r="O190" s="471">
        <v>6</v>
      </c>
      <c r="P190" s="471"/>
      <c r="Q190" s="471">
        <v>7</v>
      </c>
      <c r="R190" s="471"/>
      <c r="S190" s="471"/>
      <c r="T190" s="422"/>
    </row>
    <row r="191" spans="1:25" ht="15.75" customHeight="1">
      <c r="A191" s="380"/>
      <c r="B191" s="113">
        <v>1</v>
      </c>
      <c r="C191" s="519" t="s">
        <v>121</v>
      </c>
      <c r="D191" s="520"/>
      <c r="E191" s="520"/>
      <c r="F191" s="520"/>
      <c r="G191" s="530"/>
      <c r="H191" s="517" t="s">
        <v>212</v>
      </c>
      <c r="I191" s="517"/>
      <c r="J191" s="472" t="s">
        <v>97</v>
      </c>
      <c r="K191" s="472"/>
      <c r="L191" s="607">
        <v>89.28</v>
      </c>
      <c r="M191" s="607"/>
      <c r="N191" s="607"/>
      <c r="O191" s="607">
        <f>Q191/L191</f>
        <v>7558.019713261649</v>
      </c>
      <c r="P191" s="607"/>
      <c r="Q191" s="579">
        <v>674780</v>
      </c>
      <c r="R191" s="579"/>
      <c r="S191" s="579"/>
      <c r="T191" s="422">
        <v>1.02</v>
      </c>
      <c r="W191" s="608"/>
      <c r="X191" s="608"/>
      <c r="Y191" s="608"/>
    </row>
    <row r="192" spans="1:25" ht="49.5" customHeight="1">
      <c r="A192" s="380"/>
      <c r="B192" s="113">
        <v>2</v>
      </c>
      <c r="C192" s="519" t="s">
        <v>88</v>
      </c>
      <c r="D192" s="520"/>
      <c r="E192" s="520"/>
      <c r="F192" s="520"/>
      <c r="G192" s="530"/>
      <c r="H192" s="517" t="s">
        <v>176</v>
      </c>
      <c r="I192" s="517"/>
      <c r="J192" s="472" t="s">
        <v>35</v>
      </c>
      <c r="K192" s="472"/>
      <c r="L192" s="607">
        <v>38.12</v>
      </c>
      <c r="M192" s="607"/>
      <c r="N192" s="607"/>
      <c r="O192" s="607">
        <f>Q192/L192</f>
        <v>9160.283315844701</v>
      </c>
      <c r="P192" s="607"/>
      <c r="Q192" s="579">
        <v>349190</v>
      </c>
      <c r="R192" s="579"/>
      <c r="S192" s="579"/>
      <c r="T192" s="422">
        <v>1.063</v>
      </c>
      <c r="W192" s="608"/>
      <c r="X192" s="608"/>
      <c r="Y192" s="608"/>
    </row>
    <row r="193" spans="1:25" ht="18" customHeight="1">
      <c r="A193" s="380"/>
      <c r="B193" s="113">
        <v>3</v>
      </c>
      <c r="C193" s="519" t="s">
        <v>291</v>
      </c>
      <c r="D193" s="520"/>
      <c r="E193" s="520"/>
      <c r="F193" s="520"/>
      <c r="G193" s="530"/>
      <c r="H193" s="604" t="s">
        <v>292</v>
      </c>
      <c r="I193" s="605"/>
      <c r="J193" s="472" t="s">
        <v>97</v>
      </c>
      <c r="K193" s="472"/>
      <c r="L193" s="601">
        <f>Q193/O193</f>
        <v>16</v>
      </c>
      <c r="M193" s="606"/>
      <c r="N193" s="602"/>
      <c r="O193" s="601">
        <v>100</v>
      </c>
      <c r="P193" s="602"/>
      <c r="Q193" s="556">
        <v>1600</v>
      </c>
      <c r="R193" s="557"/>
      <c r="S193" s="558"/>
      <c r="T193" s="422"/>
      <c r="W193" s="372"/>
      <c r="X193" s="372"/>
      <c r="Y193" s="372"/>
    </row>
    <row r="194" spans="1:20" ht="12.75" customHeight="1">
      <c r="A194" s="380"/>
      <c r="B194" s="129"/>
      <c r="C194" s="509" t="s">
        <v>57</v>
      </c>
      <c r="D194" s="510"/>
      <c r="E194" s="510"/>
      <c r="F194" s="510"/>
      <c r="G194" s="510"/>
      <c r="H194" s="510"/>
      <c r="I194" s="510"/>
      <c r="J194" s="510"/>
      <c r="K194" s="510"/>
      <c r="L194" s="510"/>
      <c r="M194" s="510"/>
      <c r="N194" s="510"/>
      <c r="O194" s="510"/>
      <c r="P194" s="511"/>
      <c r="Q194" s="603">
        <f>SUM(Q191:S193)</f>
        <v>1025570</v>
      </c>
      <c r="R194" s="603"/>
      <c r="S194" s="603"/>
      <c r="T194" s="422"/>
    </row>
    <row r="195" spans="1:20" ht="12.75">
      <c r="A195" s="380"/>
      <c r="B195" s="379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422"/>
    </row>
    <row r="196" spans="1:20" ht="12.75">
      <c r="A196" s="380"/>
      <c r="B196" s="531" t="s">
        <v>74</v>
      </c>
      <c r="C196" s="531"/>
      <c r="D196" s="531"/>
      <c r="E196" s="531"/>
      <c r="F196" s="531"/>
      <c r="G196" s="531"/>
      <c r="H196" s="531"/>
      <c r="I196" s="531"/>
      <c r="J196" s="531"/>
      <c r="K196" s="531"/>
      <c r="L196" s="531"/>
      <c r="M196" s="531"/>
      <c r="N196" s="531"/>
      <c r="O196" s="531"/>
      <c r="P196" s="531"/>
      <c r="Q196" s="531"/>
      <c r="R196" s="531"/>
      <c r="S196" s="531"/>
      <c r="T196" s="422"/>
    </row>
    <row r="197" spans="1:20" ht="9" customHeight="1">
      <c r="A197" s="380"/>
      <c r="B197" s="379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422"/>
    </row>
    <row r="198" spans="1:20" ht="24" customHeight="1">
      <c r="A198" s="380"/>
      <c r="B198" s="4" t="s">
        <v>25</v>
      </c>
      <c r="C198" s="471" t="s">
        <v>26</v>
      </c>
      <c r="D198" s="471"/>
      <c r="E198" s="471"/>
      <c r="F198" s="471"/>
      <c r="G198" s="471"/>
      <c r="H198" s="471" t="s">
        <v>28</v>
      </c>
      <c r="I198" s="471"/>
      <c r="J198" s="471" t="s">
        <v>55</v>
      </c>
      <c r="K198" s="471"/>
      <c r="L198" s="471"/>
      <c r="M198" s="471" t="s">
        <v>54</v>
      </c>
      <c r="N198" s="471"/>
      <c r="O198" s="471"/>
      <c r="P198" s="471" t="s">
        <v>56</v>
      </c>
      <c r="Q198" s="471"/>
      <c r="R198" s="471"/>
      <c r="S198" s="471"/>
      <c r="T198" s="422"/>
    </row>
    <row r="199" spans="1:20" ht="12.75">
      <c r="A199" s="380"/>
      <c r="B199" s="4">
        <v>1</v>
      </c>
      <c r="C199" s="471">
        <v>2</v>
      </c>
      <c r="D199" s="471"/>
      <c r="E199" s="471"/>
      <c r="F199" s="471"/>
      <c r="G199" s="471"/>
      <c r="H199" s="471">
        <v>3</v>
      </c>
      <c r="I199" s="471"/>
      <c r="J199" s="471">
        <v>4</v>
      </c>
      <c r="K199" s="471"/>
      <c r="L199" s="471"/>
      <c r="M199" s="471">
        <v>5</v>
      </c>
      <c r="N199" s="471"/>
      <c r="O199" s="471"/>
      <c r="P199" s="524">
        <v>6</v>
      </c>
      <c r="Q199" s="525"/>
      <c r="R199" s="525"/>
      <c r="S199" s="526"/>
      <c r="T199" s="422"/>
    </row>
    <row r="200" spans="1:21" ht="26.25" customHeight="1">
      <c r="A200" s="380"/>
      <c r="B200" s="4">
        <v>1</v>
      </c>
      <c r="C200" s="470" t="s">
        <v>181</v>
      </c>
      <c r="D200" s="470"/>
      <c r="E200" s="470"/>
      <c r="F200" s="470"/>
      <c r="G200" s="470"/>
      <c r="H200" s="517" t="s">
        <v>272</v>
      </c>
      <c r="I200" s="517"/>
      <c r="J200" s="518">
        <f>P200/M200</f>
        <v>35500</v>
      </c>
      <c r="K200" s="518"/>
      <c r="L200" s="518"/>
      <c r="M200" s="516">
        <v>1</v>
      </c>
      <c r="N200" s="516"/>
      <c r="O200" s="516"/>
      <c r="P200" s="556">
        <v>35500</v>
      </c>
      <c r="Q200" s="557"/>
      <c r="R200" s="557"/>
      <c r="S200" s="558"/>
      <c r="T200" s="422"/>
      <c r="U200" s="66"/>
    </row>
    <row r="201" spans="1:21" ht="27" customHeight="1">
      <c r="A201" s="380"/>
      <c r="B201" s="4">
        <v>2</v>
      </c>
      <c r="C201" s="470" t="s">
        <v>182</v>
      </c>
      <c r="D201" s="470"/>
      <c r="E201" s="470"/>
      <c r="F201" s="470"/>
      <c r="G201" s="470"/>
      <c r="H201" s="517" t="s">
        <v>272</v>
      </c>
      <c r="I201" s="517"/>
      <c r="J201" s="518">
        <f>P201/M201</f>
        <v>16900</v>
      </c>
      <c r="K201" s="518"/>
      <c r="L201" s="518"/>
      <c r="M201" s="516">
        <v>1</v>
      </c>
      <c r="N201" s="516"/>
      <c r="O201" s="516"/>
      <c r="P201" s="556">
        <v>16900</v>
      </c>
      <c r="Q201" s="557"/>
      <c r="R201" s="557"/>
      <c r="S201" s="558"/>
      <c r="T201" s="422"/>
      <c r="U201" s="66"/>
    </row>
    <row r="202" spans="1:21" ht="24" customHeight="1">
      <c r="A202" s="380"/>
      <c r="B202" s="4">
        <v>3</v>
      </c>
      <c r="C202" s="470" t="s">
        <v>247</v>
      </c>
      <c r="D202" s="470"/>
      <c r="E202" s="470"/>
      <c r="F202" s="470"/>
      <c r="G202" s="470"/>
      <c r="H202" s="517" t="s">
        <v>272</v>
      </c>
      <c r="I202" s="517"/>
      <c r="J202" s="518">
        <f>P202/M202</f>
        <v>5700</v>
      </c>
      <c r="K202" s="518"/>
      <c r="L202" s="518"/>
      <c r="M202" s="516">
        <v>1</v>
      </c>
      <c r="N202" s="516"/>
      <c r="O202" s="516"/>
      <c r="P202" s="556">
        <v>5700</v>
      </c>
      <c r="Q202" s="557"/>
      <c r="R202" s="557"/>
      <c r="S202" s="558"/>
      <c r="T202" s="422"/>
      <c r="U202" s="66"/>
    </row>
    <row r="203" spans="1:21" ht="24" customHeight="1">
      <c r="A203" s="380"/>
      <c r="B203" s="4">
        <v>4</v>
      </c>
      <c r="C203" s="470" t="s">
        <v>293</v>
      </c>
      <c r="D203" s="470"/>
      <c r="E203" s="470"/>
      <c r="F203" s="470"/>
      <c r="G203" s="470"/>
      <c r="H203" s="517" t="s">
        <v>272</v>
      </c>
      <c r="I203" s="517"/>
      <c r="J203" s="518">
        <f>P203/M203</f>
        <v>17400</v>
      </c>
      <c r="K203" s="518"/>
      <c r="L203" s="518"/>
      <c r="M203" s="516">
        <v>1</v>
      </c>
      <c r="N203" s="516"/>
      <c r="O203" s="516"/>
      <c r="P203" s="556">
        <v>17400</v>
      </c>
      <c r="Q203" s="557"/>
      <c r="R203" s="557"/>
      <c r="S203" s="558"/>
      <c r="T203" s="422"/>
      <c r="U203" s="66"/>
    </row>
    <row r="204" spans="1:21" ht="24" customHeight="1">
      <c r="A204" s="380"/>
      <c r="B204" s="4">
        <v>5</v>
      </c>
      <c r="C204" s="470" t="s">
        <v>329</v>
      </c>
      <c r="D204" s="470"/>
      <c r="E204" s="470"/>
      <c r="F204" s="470"/>
      <c r="G204" s="470"/>
      <c r="H204" s="517" t="s">
        <v>272</v>
      </c>
      <c r="I204" s="517"/>
      <c r="J204" s="518">
        <f>P204/M204</f>
        <v>10500</v>
      </c>
      <c r="K204" s="518"/>
      <c r="L204" s="518"/>
      <c r="M204" s="516">
        <v>1</v>
      </c>
      <c r="N204" s="516"/>
      <c r="O204" s="516"/>
      <c r="P204" s="556">
        <v>10500</v>
      </c>
      <c r="Q204" s="557"/>
      <c r="R204" s="557"/>
      <c r="S204" s="558"/>
      <c r="T204" s="422"/>
      <c r="U204" s="66"/>
    </row>
    <row r="205" spans="1:20" ht="14.25" customHeight="1">
      <c r="A205" s="380"/>
      <c r="B205" s="4"/>
      <c r="C205" s="509" t="s">
        <v>57</v>
      </c>
      <c r="D205" s="510"/>
      <c r="E205" s="510"/>
      <c r="F205" s="510"/>
      <c r="G205" s="510"/>
      <c r="H205" s="510"/>
      <c r="I205" s="510"/>
      <c r="J205" s="510"/>
      <c r="K205" s="510"/>
      <c r="L205" s="510"/>
      <c r="M205" s="510"/>
      <c r="N205" s="510"/>
      <c r="O205" s="511"/>
      <c r="P205" s="600">
        <f>SUM(P200:S204)</f>
        <v>86000</v>
      </c>
      <c r="Q205" s="498"/>
      <c r="R205" s="498"/>
      <c r="S205" s="499"/>
      <c r="T205" s="422"/>
    </row>
    <row r="206" spans="1:20" ht="10.5" customHeight="1">
      <c r="A206" s="380"/>
      <c r="B206" s="395"/>
      <c r="C206" s="6"/>
      <c r="D206" s="6"/>
      <c r="E206" s="6"/>
      <c r="F206" s="6"/>
      <c r="G206" s="6"/>
      <c r="H206" s="6"/>
      <c r="I206" s="6"/>
      <c r="J206" s="6"/>
      <c r="K206" s="6"/>
      <c r="L206" s="155"/>
      <c r="M206" s="155"/>
      <c r="N206" s="155"/>
      <c r="O206" s="395"/>
      <c r="P206" s="423"/>
      <c r="Q206" s="423"/>
      <c r="R206" s="423"/>
      <c r="S206" s="423"/>
      <c r="T206" s="424"/>
    </row>
    <row r="207" spans="1:20" ht="14.25" customHeight="1">
      <c r="A207" s="380"/>
      <c r="B207" s="531" t="s">
        <v>71</v>
      </c>
      <c r="C207" s="531"/>
      <c r="D207" s="531"/>
      <c r="E207" s="531"/>
      <c r="F207" s="531"/>
      <c r="G207" s="531"/>
      <c r="H207" s="531"/>
      <c r="I207" s="531"/>
      <c r="J207" s="531"/>
      <c r="K207" s="531"/>
      <c r="L207" s="531"/>
      <c r="M207" s="531"/>
      <c r="N207" s="531"/>
      <c r="O207" s="531"/>
      <c r="P207" s="531"/>
      <c r="Q207" s="531"/>
      <c r="R207" s="531"/>
      <c r="S207" s="531"/>
      <c r="T207" s="422"/>
    </row>
    <row r="208" spans="1:20" s="10" customFormat="1" ht="12" customHeight="1">
      <c r="A208" s="380"/>
      <c r="B208" s="399"/>
      <c r="C208" s="399"/>
      <c r="D208" s="399"/>
      <c r="E208" s="399"/>
      <c r="F208" s="399"/>
      <c r="G208" s="399"/>
      <c r="H208" s="399"/>
      <c r="I208" s="399"/>
      <c r="J208" s="399"/>
      <c r="K208" s="399"/>
      <c r="L208" s="399"/>
      <c r="M208" s="399"/>
      <c r="N208" s="399"/>
      <c r="O208" s="399"/>
      <c r="P208" s="399"/>
      <c r="Q208" s="399"/>
      <c r="R208" s="399"/>
      <c r="S208" s="399"/>
      <c r="T208" s="422"/>
    </row>
    <row r="209" spans="1:20" ht="34.5" customHeight="1">
      <c r="A209" s="380"/>
      <c r="B209" s="4" t="s">
        <v>25</v>
      </c>
      <c r="C209" s="471" t="s">
        <v>26</v>
      </c>
      <c r="D209" s="471"/>
      <c r="E209" s="471"/>
      <c r="F209" s="471"/>
      <c r="G209" s="471"/>
      <c r="H209" s="471" t="s">
        <v>28</v>
      </c>
      <c r="I209" s="471"/>
      <c r="J209" s="471" t="s">
        <v>55</v>
      </c>
      <c r="K209" s="471"/>
      <c r="L209" s="471"/>
      <c r="M209" s="471" t="s">
        <v>54</v>
      </c>
      <c r="N209" s="471"/>
      <c r="O209" s="471"/>
      <c r="P209" s="471" t="s">
        <v>56</v>
      </c>
      <c r="Q209" s="471"/>
      <c r="R209" s="471"/>
      <c r="S209" s="471"/>
      <c r="T209" s="422"/>
    </row>
    <row r="210" spans="1:20" ht="13.5" customHeight="1">
      <c r="A210" s="380"/>
      <c r="B210" s="4">
        <v>1</v>
      </c>
      <c r="C210" s="471">
        <v>2</v>
      </c>
      <c r="D210" s="471"/>
      <c r="E210" s="471"/>
      <c r="F210" s="471"/>
      <c r="G210" s="471"/>
      <c r="H210" s="471">
        <v>3</v>
      </c>
      <c r="I210" s="471"/>
      <c r="J210" s="521" t="s">
        <v>89</v>
      </c>
      <c r="K210" s="521"/>
      <c r="L210" s="521"/>
      <c r="M210" s="521" t="s">
        <v>90</v>
      </c>
      <c r="N210" s="521"/>
      <c r="O210" s="521"/>
      <c r="P210" s="524">
        <v>6</v>
      </c>
      <c r="Q210" s="525"/>
      <c r="R210" s="525"/>
      <c r="S210" s="526"/>
      <c r="T210" s="422"/>
    </row>
    <row r="211" spans="1:21" ht="48" customHeight="1">
      <c r="A211" s="380"/>
      <c r="B211" s="4">
        <v>1</v>
      </c>
      <c r="C211" s="597" t="s">
        <v>91</v>
      </c>
      <c r="D211" s="598"/>
      <c r="E211" s="598"/>
      <c r="F211" s="598"/>
      <c r="G211" s="599"/>
      <c r="H211" s="472">
        <v>39</v>
      </c>
      <c r="I211" s="472"/>
      <c r="J211" s="516">
        <f aca="true" t="shared" si="0" ref="J211:J217">P211/M211</f>
        <v>2650</v>
      </c>
      <c r="K211" s="516"/>
      <c r="L211" s="516"/>
      <c r="M211" s="517" t="s">
        <v>192</v>
      </c>
      <c r="N211" s="517"/>
      <c r="O211" s="517"/>
      <c r="P211" s="527">
        <v>2650</v>
      </c>
      <c r="Q211" s="528"/>
      <c r="R211" s="528"/>
      <c r="S211" s="529"/>
      <c r="T211" s="422"/>
      <c r="U211" s="66"/>
    </row>
    <row r="212" spans="1:21" ht="26.25" customHeight="1">
      <c r="A212" s="380"/>
      <c r="B212" s="4">
        <f aca="true" t="shared" si="1" ref="B212:B217">1+B211</f>
        <v>2</v>
      </c>
      <c r="C212" s="519" t="s">
        <v>92</v>
      </c>
      <c r="D212" s="520"/>
      <c r="E212" s="520"/>
      <c r="F212" s="520"/>
      <c r="G212" s="530"/>
      <c r="H212" s="472">
        <v>39</v>
      </c>
      <c r="I212" s="472"/>
      <c r="J212" s="516">
        <f t="shared" si="0"/>
        <v>5533.333333333333</v>
      </c>
      <c r="K212" s="516"/>
      <c r="L212" s="516"/>
      <c r="M212" s="517" t="s">
        <v>294</v>
      </c>
      <c r="N212" s="517"/>
      <c r="O212" s="517"/>
      <c r="P212" s="527">
        <f>39600+26800</f>
        <v>66400</v>
      </c>
      <c r="Q212" s="528"/>
      <c r="R212" s="528"/>
      <c r="S212" s="529"/>
      <c r="T212" s="422"/>
      <c r="U212" s="66"/>
    </row>
    <row r="213" spans="1:21" ht="12.75">
      <c r="A213" s="380"/>
      <c r="B213" s="4">
        <f t="shared" si="1"/>
        <v>3</v>
      </c>
      <c r="C213" s="519" t="s">
        <v>250</v>
      </c>
      <c r="D213" s="520"/>
      <c r="E213" s="520"/>
      <c r="F213" s="520"/>
      <c r="G213" s="530"/>
      <c r="H213" s="472">
        <v>39</v>
      </c>
      <c r="I213" s="472"/>
      <c r="J213" s="516">
        <f t="shared" si="0"/>
        <v>2500</v>
      </c>
      <c r="K213" s="516"/>
      <c r="L213" s="516"/>
      <c r="M213" s="517" t="s">
        <v>192</v>
      </c>
      <c r="N213" s="517"/>
      <c r="O213" s="517"/>
      <c r="P213" s="527">
        <v>2500</v>
      </c>
      <c r="Q213" s="528"/>
      <c r="R213" s="528"/>
      <c r="S213" s="529"/>
      <c r="T213" s="422"/>
      <c r="U213" s="66"/>
    </row>
    <row r="214" spans="1:21" ht="39" customHeight="1">
      <c r="A214" s="380"/>
      <c r="B214" s="4">
        <f t="shared" si="1"/>
        <v>4</v>
      </c>
      <c r="C214" s="519" t="s">
        <v>295</v>
      </c>
      <c r="D214" s="520"/>
      <c r="E214" s="520"/>
      <c r="F214" s="520"/>
      <c r="G214" s="530"/>
      <c r="H214" s="472">
        <v>39</v>
      </c>
      <c r="I214" s="472"/>
      <c r="J214" s="516">
        <f t="shared" si="0"/>
        <v>1650</v>
      </c>
      <c r="K214" s="516"/>
      <c r="L214" s="516"/>
      <c r="M214" s="517" t="s">
        <v>192</v>
      </c>
      <c r="N214" s="517"/>
      <c r="O214" s="517"/>
      <c r="P214" s="527">
        <v>1650</v>
      </c>
      <c r="Q214" s="528"/>
      <c r="R214" s="528"/>
      <c r="S214" s="529"/>
      <c r="T214" s="422"/>
      <c r="U214" s="66"/>
    </row>
    <row r="215" spans="1:21" ht="16.5" customHeight="1">
      <c r="A215" s="380"/>
      <c r="B215" s="4">
        <f t="shared" si="1"/>
        <v>5</v>
      </c>
      <c r="C215" s="519" t="s">
        <v>296</v>
      </c>
      <c r="D215" s="520"/>
      <c r="E215" s="520"/>
      <c r="F215" s="520"/>
      <c r="G215" s="530"/>
      <c r="H215" s="472">
        <v>39</v>
      </c>
      <c r="I215" s="472"/>
      <c r="J215" s="516">
        <f t="shared" si="0"/>
        <v>425</v>
      </c>
      <c r="K215" s="516"/>
      <c r="L215" s="516"/>
      <c r="M215" s="517" t="s">
        <v>294</v>
      </c>
      <c r="N215" s="517"/>
      <c r="O215" s="517"/>
      <c r="P215" s="527">
        <v>5100</v>
      </c>
      <c r="Q215" s="528"/>
      <c r="R215" s="528"/>
      <c r="S215" s="529"/>
      <c r="T215" s="422"/>
      <c r="U215" s="66"/>
    </row>
    <row r="216" spans="1:21" ht="16.5" customHeight="1">
      <c r="A216" s="380"/>
      <c r="B216" s="4">
        <f t="shared" si="1"/>
        <v>6</v>
      </c>
      <c r="C216" s="519" t="s">
        <v>330</v>
      </c>
      <c r="D216" s="520"/>
      <c r="E216" s="520"/>
      <c r="F216" s="520"/>
      <c r="G216" s="530"/>
      <c r="H216" s="472">
        <v>39</v>
      </c>
      <c r="I216" s="472"/>
      <c r="J216" s="516">
        <f t="shared" si="0"/>
        <v>70000</v>
      </c>
      <c r="K216" s="516"/>
      <c r="L216" s="516"/>
      <c r="M216" s="517" t="s">
        <v>192</v>
      </c>
      <c r="N216" s="517"/>
      <c r="O216" s="517"/>
      <c r="P216" s="527">
        <v>70000</v>
      </c>
      <c r="Q216" s="528"/>
      <c r="R216" s="528"/>
      <c r="S216" s="529"/>
      <c r="T216" s="422"/>
      <c r="U216" s="66"/>
    </row>
    <row r="217" spans="1:21" ht="16.5" customHeight="1">
      <c r="A217" s="380"/>
      <c r="B217" s="4">
        <f t="shared" si="1"/>
        <v>7</v>
      </c>
      <c r="C217" s="519" t="s">
        <v>331</v>
      </c>
      <c r="D217" s="520"/>
      <c r="E217" s="520"/>
      <c r="F217" s="520"/>
      <c r="G217" s="530"/>
      <c r="H217" s="472">
        <v>39</v>
      </c>
      <c r="I217" s="472"/>
      <c r="J217" s="516">
        <f t="shared" si="0"/>
        <v>30000</v>
      </c>
      <c r="K217" s="516"/>
      <c r="L217" s="516"/>
      <c r="M217" s="517" t="s">
        <v>192</v>
      </c>
      <c r="N217" s="517"/>
      <c r="O217" s="517"/>
      <c r="P217" s="527">
        <v>30000</v>
      </c>
      <c r="Q217" s="528"/>
      <c r="R217" s="528"/>
      <c r="S217" s="529"/>
      <c r="T217" s="422"/>
      <c r="U217" s="66"/>
    </row>
    <row r="218" spans="1:20" ht="12.75">
      <c r="A218" s="380"/>
      <c r="B218" s="4"/>
      <c r="C218" s="596" t="s">
        <v>57</v>
      </c>
      <c r="D218" s="596"/>
      <c r="E218" s="596"/>
      <c r="F218" s="596"/>
      <c r="G218" s="596"/>
      <c r="H218" s="596"/>
      <c r="I218" s="596"/>
      <c r="J218" s="596"/>
      <c r="K218" s="596"/>
      <c r="L218" s="596"/>
      <c r="M218" s="596"/>
      <c r="N218" s="596"/>
      <c r="O218" s="596"/>
      <c r="P218" s="566">
        <f>SUM(P211:S217)</f>
        <v>178300</v>
      </c>
      <c r="Q218" s="567"/>
      <c r="R218" s="567"/>
      <c r="S218" s="568"/>
      <c r="T218" s="422"/>
    </row>
    <row r="219" spans="1:20" ht="12.75">
      <c r="A219" s="380"/>
      <c r="B219" s="379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422"/>
    </row>
    <row r="220" spans="1:20" ht="13.5" customHeight="1">
      <c r="A220" s="380"/>
      <c r="B220" s="531" t="s">
        <v>70</v>
      </c>
      <c r="C220" s="531"/>
      <c r="D220" s="531"/>
      <c r="E220" s="531"/>
      <c r="F220" s="531"/>
      <c r="G220" s="531"/>
      <c r="H220" s="531"/>
      <c r="I220" s="531"/>
      <c r="J220" s="531"/>
      <c r="K220" s="531"/>
      <c r="L220" s="531"/>
      <c r="M220" s="531"/>
      <c r="N220" s="531"/>
      <c r="O220" s="531"/>
      <c r="P220" s="531"/>
      <c r="Q220" s="531"/>
      <c r="R220" s="531"/>
      <c r="S220" s="531"/>
      <c r="T220" s="422"/>
    </row>
    <row r="221" spans="1:20" ht="11.25" customHeight="1">
      <c r="A221" s="380"/>
      <c r="B221" s="379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 t="s">
        <v>30</v>
      </c>
      <c r="R221" s="62"/>
      <c r="S221" s="62"/>
      <c r="T221" s="422"/>
    </row>
    <row r="222" spans="1:20" ht="25.5" customHeight="1">
      <c r="A222" s="380"/>
      <c r="B222" s="4" t="s">
        <v>25</v>
      </c>
      <c r="C222" s="471" t="s">
        <v>26</v>
      </c>
      <c r="D222" s="471"/>
      <c r="E222" s="471"/>
      <c r="F222" s="471"/>
      <c r="G222" s="471"/>
      <c r="H222" s="471"/>
      <c r="I222" s="471"/>
      <c r="J222" s="471" t="s">
        <v>28</v>
      </c>
      <c r="K222" s="471"/>
      <c r="L222" s="524" t="s">
        <v>122</v>
      </c>
      <c r="M222" s="525"/>
      <c r="N222" s="525"/>
      <c r="O222" s="525"/>
      <c r="P222" s="525"/>
      <c r="Q222" s="525"/>
      <c r="R222" s="525"/>
      <c r="S222" s="526"/>
      <c r="T222" s="422"/>
    </row>
    <row r="223" spans="1:20" ht="12.75">
      <c r="A223" s="380"/>
      <c r="B223" s="4">
        <v>1</v>
      </c>
      <c r="C223" s="471">
        <v>2</v>
      </c>
      <c r="D223" s="471"/>
      <c r="E223" s="471"/>
      <c r="F223" s="471"/>
      <c r="G223" s="471"/>
      <c r="H223" s="471"/>
      <c r="I223" s="471"/>
      <c r="J223" s="471">
        <v>3</v>
      </c>
      <c r="K223" s="471"/>
      <c r="L223" s="524">
        <v>4</v>
      </c>
      <c r="M223" s="525"/>
      <c r="N223" s="525"/>
      <c r="O223" s="525"/>
      <c r="P223" s="525"/>
      <c r="Q223" s="525"/>
      <c r="R223" s="525"/>
      <c r="S223" s="526"/>
      <c r="T223" s="422"/>
    </row>
    <row r="224" spans="1:20" ht="12.75">
      <c r="A224" s="380"/>
      <c r="B224" s="4">
        <v>1</v>
      </c>
      <c r="C224" s="519" t="s">
        <v>38</v>
      </c>
      <c r="D224" s="520"/>
      <c r="E224" s="520"/>
      <c r="F224" s="520"/>
      <c r="G224" s="520"/>
      <c r="H224" s="520"/>
      <c r="I224" s="530"/>
      <c r="J224" s="521" t="s">
        <v>277</v>
      </c>
      <c r="K224" s="521"/>
      <c r="L224" s="522">
        <v>135509</v>
      </c>
      <c r="M224" s="595"/>
      <c r="N224" s="595"/>
      <c r="O224" s="595"/>
      <c r="P224" s="595"/>
      <c r="Q224" s="595"/>
      <c r="R224" s="595"/>
      <c r="S224" s="523"/>
      <c r="T224" s="422"/>
    </row>
    <row r="225" spans="1:20" ht="12.75">
      <c r="A225" s="380"/>
      <c r="B225" s="4">
        <v>2</v>
      </c>
      <c r="C225" s="519" t="s">
        <v>93</v>
      </c>
      <c r="D225" s="520"/>
      <c r="E225" s="520"/>
      <c r="F225" s="520"/>
      <c r="G225" s="520"/>
      <c r="H225" s="520"/>
      <c r="I225" s="530"/>
      <c r="J225" s="521" t="s">
        <v>277</v>
      </c>
      <c r="K225" s="521"/>
      <c r="L225" s="522">
        <v>770</v>
      </c>
      <c r="M225" s="595"/>
      <c r="N225" s="595"/>
      <c r="O225" s="595"/>
      <c r="P225" s="595"/>
      <c r="Q225" s="595"/>
      <c r="R225" s="595"/>
      <c r="S225" s="523"/>
      <c r="T225" s="422"/>
    </row>
    <row r="226" spans="1:20" ht="12.75" customHeight="1">
      <c r="A226" s="380"/>
      <c r="B226" s="4"/>
      <c r="C226" s="509" t="s">
        <v>57</v>
      </c>
      <c r="D226" s="510"/>
      <c r="E226" s="510"/>
      <c r="F226" s="510"/>
      <c r="G226" s="510"/>
      <c r="H226" s="510"/>
      <c r="I226" s="510"/>
      <c r="J226" s="510"/>
      <c r="K226" s="510"/>
      <c r="L226" s="498">
        <f>L224+L225</f>
        <v>136279</v>
      </c>
      <c r="M226" s="498"/>
      <c r="N226" s="498"/>
      <c r="O226" s="498"/>
      <c r="P226" s="498"/>
      <c r="Q226" s="498"/>
      <c r="R226" s="498"/>
      <c r="S226" s="499"/>
      <c r="T226" s="422"/>
    </row>
    <row r="227" spans="1:20" ht="10.5" customHeight="1">
      <c r="A227" s="380"/>
      <c r="B227" s="379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422"/>
    </row>
    <row r="228" spans="1:20" ht="12" customHeight="1">
      <c r="A228" s="380"/>
      <c r="B228" s="379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 t="s">
        <v>36</v>
      </c>
      <c r="R228" s="62"/>
      <c r="S228" s="62"/>
      <c r="T228" s="422"/>
    </row>
    <row r="229" spans="1:20" ht="25.5">
      <c r="A229" s="380"/>
      <c r="B229" s="4" t="s">
        <v>25</v>
      </c>
      <c r="C229" s="471" t="s">
        <v>26</v>
      </c>
      <c r="D229" s="471"/>
      <c r="E229" s="471"/>
      <c r="F229" s="471"/>
      <c r="G229" s="471"/>
      <c r="H229" s="471"/>
      <c r="I229" s="471"/>
      <c r="J229" s="471"/>
      <c r="K229" s="471" t="s">
        <v>28</v>
      </c>
      <c r="L229" s="471"/>
      <c r="M229" s="471"/>
      <c r="N229" s="471" t="s">
        <v>27</v>
      </c>
      <c r="O229" s="471"/>
      <c r="P229" s="471"/>
      <c r="Q229" s="471"/>
      <c r="R229" s="471"/>
      <c r="S229" s="471"/>
      <c r="T229" s="422"/>
    </row>
    <row r="230" spans="1:20" ht="12.75" customHeight="1">
      <c r="A230" s="380"/>
      <c r="B230" s="4">
        <v>1</v>
      </c>
      <c r="C230" s="471">
        <v>2</v>
      </c>
      <c r="D230" s="471"/>
      <c r="E230" s="471"/>
      <c r="F230" s="471"/>
      <c r="G230" s="471"/>
      <c r="H230" s="471"/>
      <c r="I230" s="471"/>
      <c r="J230" s="471"/>
      <c r="K230" s="471">
        <v>3</v>
      </c>
      <c r="L230" s="471"/>
      <c r="M230" s="471"/>
      <c r="N230" s="471">
        <v>4</v>
      </c>
      <c r="O230" s="471"/>
      <c r="P230" s="471"/>
      <c r="Q230" s="471"/>
      <c r="R230" s="471"/>
      <c r="S230" s="471"/>
      <c r="T230" s="422"/>
    </row>
    <row r="231" spans="1:20" ht="24" customHeight="1">
      <c r="A231" s="380"/>
      <c r="B231" s="90">
        <v>1</v>
      </c>
      <c r="C231" s="580" t="s">
        <v>218</v>
      </c>
      <c r="D231" s="581"/>
      <c r="E231" s="581"/>
      <c r="F231" s="581"/>
      <c r="G231" s="581"/>
      <c r="H231" s="581"/>
      <c r="I231" s="581"/>
      <c r="J231" s="582"/>
      <c r="K231" s="578" t="s">
        <v>278</v>
      </c>
      <c r="L231" s="578"/>
      <c r="M231" s="578"/>
      <c r="N231" s="594">
        <v>3300</v>
      </c>
      <c r="O231" s="594"/>
      <c r="P231" s="594"/>
      <c r="Q231" s="594"/>
      <c r="R231" s="594"/>
      <c r="S231" s="594"/>
      <c r="T231" s="422"/>
    </row>
    <row r="232" spans="1:20" ht="12.75" customHeight="1">
      <c r="A232" s="380"/>
      <c r="B232" s="4">
        <v>2</v>
      </c>
      <c r="C232" s="519" t="s">
        <v>123</v>
      </c>
      <c r="D232" s="520"/>
      <c r="E232" s="520"/>
      <c r="F232" s="520"/>
      <c r="G232" s="520"/>
      <c r="H232" s="520"/>
      <c r="I232" s="520"/>
      <c r="J232" s="530"/>
      <c r="K232" s="536" t="s">
        <v>279</v>
      </c>
      <c r="L232" s="588"/>
      <c r="M232" s="537"/>
      <c r="N232" s="589">
        <v>3000</v>
      </c>
      <c r="O232" s="590"/>
      <c r="P232" s="590"/>
      <c r="Q232" s="590"/>
      <c r="R232" s="590"/>
      <c r="S232" s="591"/>
      <c r="T232" s="422"/>
    </row>
    <row r="233" spans="1:20" ht="12.75" customHeight="1">
      <c r="A233" s="380"/>
      <c r="B233" s="4"/>
      <c r="C233" s="592" t="s">
        <v>57</v>
      </c>
      <c r="D233" s="592"/>
      <c r="E233" s="592"/>
      <c r="F233" s="592"/>
      <c r="G233" s="592"/>
      <c r="H233" s="592"/>
      <c r="I233" s="592"/>
      <c r="J233" s="592"/>
      <c r="K233" s="521"/>
      <c r="L233" s="521"/>
      <c r="M233" s="521"/>
      <c r="N233" s="593">
        <f>N231+N232</f>
        <v>6300</v>
      </c>
      <c r="O233" s="593"/>
      <c r="P233" s="593"/>
      <c r="Q233" s="593"/>
      <c r="R233" s="593"/>
      <c r="S233" s="593"/>
      <c r="T233" s="422"/>
    </row>
    <row r="234" spans="1:20" ht="11.25" customHeight="1">
      <c r="A234" s="380"/>
      <c r="B234" s="395"/>
      <c r="C234" s="395"/>
      <c r="D234" s="395"/>
      <c r="E234" s="395"/>
      <c r="F234" s="395"/>
      <c r="G234" s="395"/>
      <c r="H234" s="395"/>
      <c r="I234" s="395"/>
      <c r="J234" s="395"/>
      <c r="K234" s="395"/>
      <c r="L234" s="395"/>
      <c r="M234" s="395"/>
      <c r="N234" s="395"/>
      <c r="O234" s="395"/>
      <c r="P234" s="396"/>
      <c r="Q234" s="397"/>
      <c r="R234" s="62"/>
      <c r="S234" s="62"/>
      <c r="T234" s="422"/>
    </row>
    <row r="235" spans="1:20" ht="15.75" customHeight="1" hidden="1" outlineLevel="1">
      <c r="A235" s="380"/>
      <c r="B235" s="531" t="s">
        <v>251</v>
      </c>
      <c r="C235" s="531"/>
      <c r="D235" s="531"/>
      <c r="E235" s="531"/>
      <c r="F235" s="531"/>
      <c r="G235" s="531"/>
      <c r="H235" s="531"/>
      <c r="I235" s="531"/>
      <c r="J235" s="531"/>
      <c r="K235" s="531"/>
      <c r="L235" s="531"/>
      <c r="M235" s="531"/>
      <c r="N235" s="531"/>
      <c r="O235" s="531"/>
      <c r="P235" s="531"/>
      <c r="Q235" s="531"/>
      <c r="R235" s="531"/>
      <c r="S235" s="531"/>
      <c r="T235" s="422"/>
    </row>
    <row r="236" spans="1:20" ht="15.75" customHeight="1" hidden="1" outlineLevel="1">
      <c r="A236" s="380"/>
      <c r="B236" s="399"/>
      <c r="C236" s="399"/>
      <c r="D236" s="399"/>
      <c r="E236" s="399"/>
      <c r="F236" s="399"/>
      <c r="G236" s="399"/>
      <c r="H236" s="399"/>
      <c r="I236" s="399"/>
      <c r="J236" s="399"/>
      <c r="K236" s="399"/>
      <c r="L236" s="399"/>
      <c r="M236" s="399"/>
      <c r="N236" s="399"/>
      <c r="O236" s="399"/>
      <c r="P236" s="399"/>
      <c r="Q236" s="399"/>
      <c r="R236" s="62" t="s">
        <v>30</v>
      </c>
      <c r="S236" s="399"/>
      <c r="T236" s="422"/>
    </row>
    <row r="237" spans="1:20" ht="30.75" customHeight="1" hidden="1" outlineLevel="1">
      <c r="A237" s="380"/>
      <c r="B237" s="4" t="s">
        <v>25</v>
      </c>
      <c r="C237" s="471" t="s">
        <v>26</v>
      </c>
      <c r="D237" s="471"/>
      <c r="E237" s="471"/>
      <c r="F237" s="471"/>
      <c r="G237" s="471"/>
      <c r="H237" s="471"/>
      <c r="I237" s="471" t="s">
        <v>28</v>
      </c>
      <c r="J237" s="471"/>
      <c r="K237" s="471" t="s">
        <v>193</v>
      </c>
      <c r="L237" s="471"/>
      <c r="M237" s="471"/>
      <c r="N237" s="471" t="s">
        <v>194</v>
      </c>
      <c r="O237" s="471"/>
      <c r="P237" s="471"/>
      <c r="Q237" s="524" t="s">
        <v>37</v>
      </c>
      <c r="R237" s="525"/>
      <c r="S237" s="526"/>
      <c r="T237" s="422"/>
    </row>
    <row r="238" spans="1:20" ht="12.75" hidden="1" outlineLevel="1">
      <c r="A238" s="380"/>
      <c r="B238" s="4">
        <v>1</v>
      </c>
      <c r="C238" s="471">
        <v>2</v>
      </c>
      <c r="D238" s="471"/>
      <c r="E238" s="471"/>
      <c r="F238" s="471"/>
      <c r="G238" s="471"/>
      <c r="H238" s="471"/>
      <c r="I238" s="471">
        <v>3</v>
      </c>
      <c r="J238" s="471"/>
      <c r="K238" s="471">
        <v>4</v>
      </c>
      <c r="L238" s="471"/>
      <c r="M238" s="471"/>
      <c r="N238" s="471">
        <v>5</v>
      </c>
      <c r="O238" s="471"/>
      <c r="P238" s="471"/>
      <c r="Q238" s="524">
        <v>6</v>
      </c>
      <c r="R238" s="525"/>
      <c r="S238" s="526"/>
      <c r="T238" s="422"/>
    </row>
    <row r="239" spans="1:20" ht="12.75" customHeight="1" hidden="1" outlineLevel="1">
      <c r="A239" s="380"/>
      <c r="B239" s="90">
        <v>1</v>
      </c>
      <c r="C239" s="580" t="s">
        <v>252</v>
      </c>
      <c r="D239" s="581"/>
      <c r="E239" s="581"/>
      <c r="F239" s="581"/>
      <c r="G239" s="581"/>
      <c r="H239" s="582"/>
      <c r="I239" s="569">
        <v>51</v>
      </c>
      <c r="J239" s="570"/>
      <c r="K239" s="578" t="s">
        <v>192</v>
      </c>
      <c r="L239" s="578"/>
      <c r="M239" s="578"/>
      <c r="N239" s="579">
        <f>Q239/K239</f>
        <v>0</v>
      </c>
      <c r="O239" s="579"/>
      <c r="P239" s="579"/>
      <c r="Q239" s="557"/>
      <c r="R239" s="557"/>
      <c r="S239" s="558"/>
      <c r="T239" s="422"/>
    </row>
    <row r="240" spans="1:20" ht="12.75" hidden="1" outlineLevel="1">
      <c r="A240" s="380"/>
      <c r="B240" s="113"/>
      <c r="C240" s="547" t="s">
        <v>57</v>
      </c>
      <c r="D240" s="548"/>
      <c r="E240" s="548"/>
      <c r="F240" s="548"/>
      <c r="G240" s="548"/>
      <c r="H240" s="548"/>
      <c r="I240" s="548"/>
      <c r="J240" s="548"/>
      <c r="K240" s="548"/>
      <c r="L240" s="548"/>
      <c r="M240" s="548"/>
      <c r="N240" s="548"/>
      <c r="O240" s="548"/>
      <c r="P240" s="549"/>
      <c r="Q240" s="566">
        <f>SUM(Q239:S239)</f>
        <v>0</v>
      </c>
      <c r="R240" s="567"/>
      <c r="S240" s="568"/>
      <c r="T240" s="422"/>
    </row>
    <row r="241" spans="1:20" ht="9.75" customHeight="1" collapsed="1">
      <c r="A241" s="380"/>
      <c r="B241" s="379"/>
      <c r="C241" s="398"/>
      <c r="D241" s="398"/>
      <c r="E241" s="398"/>
      <c r="F241" s="398"/>
      <c r="G241" s="398"/>
      <c r="H241" s="398"/>
      <c r="I241" s="398"/>
      <c r="J241" s="398"/>
      <c r="K241" s="398"/>
      <c r="L241" s="62"/>
      <c r="M241" s="62"/>
      <c r="N241" s="62"/>
      <c r="O241" s="62"/>
      <c r="P241" s="62"/>
      <c r="Q241" s="62"/>
      <c r="R241" s="62"/>
      <c r="S241" s="62"/>
      <c r="T241" s="422"/>
    </row>
    <row r="242" spans="1:20" ht="15.75" customHeight="1">
      <c r="A242" s="380"/>
      <c r="B242" s="531" t="s">
        <v>72</v>
      </c>
      <c r="C242" s="531"/>
      <c r="D242" s="531"/>
      <c r="E242" s="531"/>
      <c r="F242" s="531"/>
      <c r="G242" s="531"/>
      <c r="H242" s="531"/>
      <c r="I242" s="531"/>
      <c r="J242" s="531"/>
      <c r="K242" s="531"/>
      <c r="L242" s="531"/>
      <c r="M242" s="531"/>
      <c r="N242" s="531"/>
      <c r="O242" s="531"/>
      <c r="P242" s="531"/>
      <c r="Q242" s="531"/>
      <c r="R242" s="531"/>
      <c r="S242" s="531"/>
      <c r="T242" s="422"/>
    </row>
    <row r="243" spans="1:20" ht="15.75" customHeight="1">
      <c r="A243" s="380"/>
      <c r="B243" s="399"/>
      <c r="C243" s="399"/>
      <c r="D243" s="399"/>
      <c r="E243" s="399"/>
      <c r="F243" s="399"/>
      <c r="G243" s="399"/>
      <c r="H243" s="399"/>
      <c r="I243" s="399"/>
      <c r="J243" s="399"/>
      <c r="K243" s="399"/>
      <c r="L243" s="399"/>
      <c r="M243" s="399"/>
      <c r="N243" s="399"/>
      <c r="O243" s="399"/>
      <c r="P243" s="399"/>
      <c r="Q243" s="399"/>
      <c r="R243" s="62" t="s">
        <v>30</v>
      </c>
      <c r="S243" s="399"/>
      <c r="T243" s="422"/>
    </row>
    <row r="244" spans="1:20" ht="30.75" customHeight="1">
      <c r="A244" s="380"/>
      <c r="B244" s="4" t="s">
        <v>25</v>
      </c>
      <c r="C244" s="471" t="s">
        <v>26</v>
      </c>
      <c r="D244" s="471"/>
      <c r="E244" s="471"/>
      <c r="F244" s="471"/>
      <c r="G244" s="471"/>
      <c r="H244" s="471"/>
      <c r="I244" s="471" t="s">
        <v>28</v>
      </c>
      <c r="J244" s="471"/>
      <c r="K244" s="471" t="s">
        <v>193</v>
      </c>
      <c r="L244" s="471"/>
      <c r="M244" s="471"/>
      <c r="N244" s="471" t="s">
        <v>194</v>
      </c>
      <c r="O244" s="471"/>
      <c r="P244" s="471"/>
      <c r="Q244" s="524" t="s">
        <v>37</v>
      </c>
      <c r="R244" s="525"/>
      <c r="S244" s="526"/>
      <c r="T244" s="422"/>
    </row>
    <row r="245" spans="1:25" ht="12.75">
      <c r="A245" s="380"/>
      <c r="B245" s="4">
        <v>1</v>
      </c>
      <c r="C245" s="471">
        <v>2</v>
      </c>
      <c r="D245" s="471"/>
      <c r="E245" s="471"/>
      <c r="F245" s="471"/>
      <c r="G245" s="471"/>
      <c r="H245" s="471"/>
      <c r="I245" s="471">
        <v>3</v>
      </c>
      <c r="J245" s="471"/>
      <c r="K245" s="471">
        <v>4</v>
      </c>
      <c r="L245" s="471"/>
      <c r="M245" s="471"/>
      <c r="N245" s="471">
        <v>5</v>
      </c>
      <c r="O245" s="471"/>
      <c r="P245" s="471"/>
      <c r="Q245" s="524">
        <v>6</v>
      </c>
      <c r="R245" s="525"/>
      <c r="S245" s="526"/>
      <c r="T245" s="422"/>
      <c r="Y245" s="375"/>
    </row>
    <row r="246" spans="1:21" ht="12.75">
      <c r="A246" s="380"/>
      <c r="B246" s="90">
        <v>1</v>
      </c>
      <c r="C246" s="585" t="s">
        <v>297</v>
      </c>
      <c r="D246" s="586"/>
      <c r="E246" s="586"/>
      <c r="F246" s="586"/>
      <c r="G246" s="586"/>
      <c r="H246" s="587"/>
      <c r="I246" s="569">
        <v>42</v>
      </c>
      <c r="J246" s="570"/>
      <c r="K246" s="583">
        <f>Q246/N246</f>
        <v>64.75</v>
      </c>
      <c r="L246" s="583"/>
      <c r="M246" s="583"/>
      <c r="N246" s="584">
        <v>100</v>
      </c>
      <c r="O246" s="579"/>
      <c r="P246" s="579"/>
      <c r="Q246" s="573">
        <f>ROUND(((6673.63+5697)*104.7%),-1)/2</f>
        <v>6475</v>
      </c>
      <c r="R246" s="573"/>
      <c r="S246" s="574"/>
      <c r="T246" s="425">
        <v>1.047</v>
      </c>
      <c r="U246" s="66"/>
    </row>
    <row r="247" spans="1:21" ht="12.75">
      <c r="A247" s="380"/>
      <c r="B247" s="90">
        <f>B246+1</f>
        <v>2</v>
      </c>
      <c r="C247" s="585" t="s">
        <v>298</v>
      </c>
      <c r="D247" s="586"/>
      <c r="E247" s="586"/>
      <c r="F247" s="586"/>
      <c r="G247" s="586"/>
      <c r="H247" s="587"/>
      <c r="I247" s="569">
        <v>42</v>
      </c>
      <c r="J247" s="570"/>
      <c r="K247" s="583">
        <f aca="true" t="shared" si="2" ref="K247:K253">Q247/N247</f>
        <v>36.36363636363637</v>
      </c>
      <c r="L247" s="583"/>
      <c r="M247" s="583"/>
      <c r="N247" s="584">
        <v>66</v>
      </c>
      <c r="O247" s="579"/>
      <c r="P247" s="579"/>
      <c r="Q247" s="572">
        <f>ROUND(((2723.22+1859.76)*104.7%),-1)/2</f>
        <v>2400</v>
      </c>
      <c r="R247" s="573"/>
      <c r="S247" s="574"/>
      <c r="T247" s="425"/>
      <c r="U247" s="66"/>
    </row>
    <row r="248" spans="1:21" ht="12.75">
      <c r="A248" s="380"/>
      <c r="B248" s="90">
        <f aca="true" t="shared" si="3" ref="B248:B254">B247+1</f>
        <v>3</v>
      </c>
      <c r="C248" s="580" t="s">
        <v>299</v>
      </c>
      <c r="D248" s="581"/>
      <c r="E248" s="581"/>
      <c r="F248" s="581"/>
      <c r="G248" s="581"/>
      <c r="H248" s="582"/>
      <c r="I248" s="569">
        <v>42</v>
      </c>
      <c r="J248" s="570"/>
      <c r="K248" s="583">
        <f t="shared" si="2"/>
        <v>45.94444444444444</v>
      </c>
      <c r="L248" s="583"/>
      <c r="M248" s="583"/>
      <c r="N248" s="584">
        <v>180</v>
      </c>
      <c r="O248" s="579"/>
      <c r="P248" s="579"/>
      <c r="Q248" s="573">
        <f>ROUND(((13494.86+2304)*104.7%),-1)/2</f>
        <v>8270</v>
      </c>
      <c r="R248" s="573"/>
      <c r="S248" s="574"/>
      <c r="T248" s="425"/>
      <c r="U248" s="66"/>
    </row>
    <row r="249" spans="1:21" ht="12.75">
      <c r="A249" s="380"/>
      <c r="B249" s="90">
        <f t="shared" si="3"/>
        <v>4</v>
      </c>
      <c r="C249" s="580" t="s">
        <v>300</v>
      </c>
      <c r="D249" s="581"/>
      <c r="E249" s="581"/>
      <c r="F249" s="581"/>
      <c r="G249" s="581"/>
      <c r="H249" s="582"/>
      <c r="I249" s="569">
        <v>42</v>
      </c>
      <c r="J249" s="570"/>
      <c r="K249" s="583">
        <f t="shared" si="2"/>
        <v>8.75</v>
      </c>
      <c r="L249" s="583"/>
      <c r="M249" s="583"/>
      <c r="N249" s="584">
        <v>60</v>
      </c>
      <c r="O249" s="579"/>
      <c r="P249" s="579"/>
      <c r="Q249" s="573">
        <f>ROUND((1008*104.4%),-1)/2</f>
        <v>525</v>
      </c>
      <c r="R249" s="573"/>
      <c r="S249" s="574"/>
      <c r="T249" s="425"/>
      <c r="U249" s="66"/>
    </row>
    <row r="250" spans="1:21" ht="12.75">
      <c r="A250" s="380"/>
      <c r="B250" s="90">
        <f t="shared" si="3"/>
        <v>5</v>
      </c>
      <c r="C250" s="580" t="s">
        <v>301</v>
      </c>
      <c r="D250" s="581"/>
      <c r="E250" s="581"/>
      <c r="F250" s="581"/>
      <c r="G250" s="581"/>
      <c r="H250" s="582"/>
      <c r="I250" s="569">
        <v>42</v>
      </c>
      <c r="J250" s="570"/>
      <c r="K250" s="583">
        <f t="shared" si="2"/>
        <v>18.84</v>
      </c>
      <c r="L250" s="583"/>
      <c r="M250" s="583"/>
      <c r="N250" s="584">
        <v>125</v>
      </c>
      <c r="O250" s="579"/>
      <c r="P250" s="579"/>
      <c r="Q250" s="573">
        <f>ROUND((4500*104.7%),-1)/2</f>
        <v>2355</v>
      </c>
      <c r="R250" s="573"/>
      <c r="S250" s="574"/>
      <c r="T250" s="425"/>
      <c r="U250" s="66"/>
    </row>
    <row r="251" spans="1:21" ht="12.75">
      <c r="A251" s="380"/>
      <c r="B251" s="90">
        <f t="shared" si="3"/>
        <v>6</v>
      </c>
      <c r="C251" s="585" t="s">
        <v>302</v>
      </c>
      <c r="D251" s="586"/>
      <c r="E251" s="586"/>
      <c r="F251" s="586"/>
      <c r="G251" s="586"/>
      <c r="H251" s="587"/>
      <c r="I251" s="569">
        <v>42</v>
      </c>
      <c r="J251" s="570"/>
      <c r="K251" s="583">
        <f t="shared" si="2"/>
        <v>15.8</v>
      </c>
      <c r="L251" s="583"/>
      <c r="M251" s="583"/>
      <c r="N251" s="584">
        <v>50</v>
      </c>
      <c r="O251" s="579"/>
      <c r="P251" s="579"/>
      <c r="Q251" s="573">
        <f>ROUND((1512*104.7%),-1)/2</f>
        <v>790</v>
      </c>
      <c r="R251" s="573"/>
      <c r="S251" s="574"/>
      <c r="T251" s="425"/>
      <c r="U251" s="66"/>
    </row>
    <row r="252" spans="1:21" ht="12.75">
      <c r="A252" s="380"/>
      <c r="B252" s="90">
        <f t="shared" si="3"/>
        <v>7</v>
      </c>
      <c r="C252" s="585" t="s">
        <v>303</v>
      </c>
      <c r="D252" s="586"/>
      <c r="E252" s="586"/>
      <c r="F252" s="586"/>
      <c r="G252" s="586"/>
      <c r="H252" s="587"/>
      <c r="I252" s="569">
        <v>42</v>
      </c>
      <c r="J252" s="570"/>
      <c r="K252" s="583">
        <f t="shared" si="2"/>
        <v>40.1</v>
      </c>
      <c r="L252" s="583"/>
      <c r="M252" s="583"/>
      <c r="N252" s="584">
        <v>150</v>
      </c>
      <c r="O252" s="579"/>
      <c r="P252" s="579"/>
      <c r="Q252" s="573">
        <f>ROUND((5740.92*104.7%),-1)+10/2</f>
        <v>6015</v>
      </c>
      <c r="R252" s="573"/>
      <c r="S252" s="574"/>
      <c r="T252" s="425"/>
      <c r="U252" s="66"/>
    </row>
    <row r="253" spans="1:21" ht="12.75">
      <c r="A253" s="380"/>
      <c r="B253" s="90">
        <f t="shared" si="3"/>
        <v>8</v>
      </c>
      <c r="C253" s="580" t="s">
        <v>304</v>
      </c>
      <c r="D253" s="581"/>
      <c r="E253" s="581"/>
      <c r="F253" s="581"/>
      <c r="G253" s="581"/>
      <c r="H253" s="582"/>
      <c r="I253" s="569">
        <v>42</v>
      </c>
      <c r="J253" s="570"/>
      <c r="K253" s="583">
        <f t="shared" si="2"/>
        <v>81.11111111111111</v>
      </c>
      <c r="L253" s="583"/>
      <c r="M253" s="583"/>
      <c r="N253" s="584">
        <v>54</v>
      </c>
      <c r="O253" s="579"/>
      <c r="P253" s="579"/>
      <c r="Q253" s="573">
        <f>ROUND((4577.76*104.7%),-1)-410</f>
        <v>4380</v>
      </c>
      <c r="R253" s="573"/>
      <c r="S253" s="574"/>
      <c r="T253" s="425"/>
      <c r="U253" s="66"/>
    </row>
    <row r="254" spans="1:20" ht="12.75" customHeight="1">
      <c r="A254" s="380"/>
      <c r="B254" s="90">
        <f t="shared" si="3"/>
        <v>9</v>
      </c>
      <c r="C254" s="575" t="s">
        <v>332</v>
      </c>
      <c r="D254" s="576"/>
      <c r="E254" s="576"/>
      <c r="F254" s="576"/>
      <c r="G254" s="576"/>
      <c r="H254" s="577"/>
      <c r="I254" s="569">
        <v>52</v>
      </c>
      <c r="J254" s="570"/>
      <c r="K254" s="578" t="s">
        <v>217</v>
      </c>
      <c r="L254" s="578"/>
      <c r="M254" s="578"/>
      <c r="N254" s="579" t="s">
        <v>217</v>
      </c>
      <c r="O254" s="579"/>
      <c r="P254" s="579"/>
      <c r="Q254" s="557">
        <v>10000</v>
      </c>
      <c r="R254" s="557"/>
      <c r="S254" s="558"/>
      <c r="T254" s="422"/>
    </row>
    <row r="255" spans="1:20" ht="12.75">
      <c r="A255" s="380"/>
      <c r="B255" s="113"/>
      <c r="C255" s="547" t="s">
        <v>57</v>
      </c>
      <c r="D255" s="548"/>
      <c r="E255" s="548"/>
      <c r="F255" s="548"/>
      <c r="G255" s="548"/>
      <c r="H255" s="548"/>
      <c r="I255" s="548"/>
      <c r="J255" s="548"/>
      <c r="K255" s="548"/>
      <c r="L255" s="548"/>
      <c r="M255" s="548"/>
      <c r="N255" s="548"/>
      <c r="O255" s="548"/>
      <c r="P255" s="549"/>
      <c r="Q255" s="566">
        <f>SUM(Q246:S254)</f>
        <v>41210</v>
      </c>
      <c r="R255" s="567"/>
      <c r="S255" s="568"/>
      <c r="T255" s="422"/>
    </row>
    <row r="256" spans="1:20" ht="12.75">
      <c r="A256" s="380"/>
      <c r="B256" s="399"/>
      <c r="C256" s="399"/>
      <c r="D256" s="399"/>
      <c r="E256" s="399"/>
      <c r="F256" s="399"/>
      <c r="G256" s="399"/>
      <c r="H256" s="399"/>
      <c r="I256" s="399"/>
      <c r="J256" s="399"/>
      <c r="K256" s="399"/>
      <c r="L256" s="399"/>
      <c r="M256" s="399"/>
      <c r="N256" s="399"/>
      <c r="O256" s="399"/>
      <c r="P256" s="399"/>
      <c r="Q256" s="399"/>
      <c r="R256" s="62"/>
      <c r="S256" s="399"/>
      <c r="T256" s="422"/>
    </row>
    <row r="257" spans="1:21" ht="12.75">
      <c r="A257" s="380"/>
      <c r="B257" s="395"/>
      <c r="C257" s="411"/>
      <c r="D257" s="411"/>
      <c r="E257" s="411"/>
      <c r="F257" s="411"/>
      <c r="G257" s="411"/>
      <c r="H257" s="411"/>
      <c r="I257" s="411"/>
      <c r="J257" s="411"/>
      <c r="K257" s="426"/>
      <c r="L257" s="426"/>
      <c r="M257" s="426"/>
      <c r="N257" s="159"/>
      <c r="O257" s="159"/>
      <c r="P257" s="159"/>
      <c r="Q257" s="159"/>
      <c r="R257" s="159"/>
      <c r="S257" s="159"/>
      <c r="T257" s="422"/>
      <c r="U257" s="67"/>
    </row>
    <row r="258" spans="1:20" ht="12.75">
      <c r="A258" s="380"/>
      <c r="B258" s="379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 t="s">
        <v>36</v>
      </c>
      <c r="S258" s="62"/>
      <c r="T258" s="422"/>
    </row>
    <row r="259" spans="1:20" ht="25.5">
      <c r="A259" s="380"/>
      <c r="B259" s="4" t="s">
        <v>25</v>
      </c>
      <c r="C259" s="471" t="s">
        <v>26</v>
      </c>
      <c r="D259" s="471"/>
      <c r="E259" s="471"/>
      <c r="F259" s="471"/>
      <c r="G259" s="471"/>
      <c r="H259" s="471"/>
      <c r="I259" s="471" t="s">
        <v>28</v>
      </c>
      <c r="J259" s="471"/>
      <c r="K259" s="471" t="s">
        <v>125</v>
      </c>
      <c r="L259" s="471"/>
      <c r="M259" s="471"/>
      <c r="N259" s="471" t="s">
        <v>126</v>
      </c>
      <c r="O259" s="471"/>
      <c r="P259" s="471"/>
      <c r="Q259" s="524" t="s">
        <v>37</v>
      </c>
      <c r="R259" s="525"/>
      <c r="S259" s="526"/>
      <c r="T259" s="422"/>
    </row>
    <row r="260" spans="1:20" ht="12.75">
      <c r="A260" s="380"/>
      <c r="B260" s="4">
        <v>1</v>
      </c>
      <c r="C260" s="471">
        <v>2</v>
      </c>
      <c r="D260" s="471"/>
      <c r="E260" s="471"/>
      <c r="F260" s="471"/>
      <c r="G260" s="471"/>
      <c r="H260" s="471"/>
      <c r="I260" s="471">
        <v>3</v>
      </c>
      <c r="J260" s="471"/>
      <c r="K260" s="471">
        <v>4</v>
      </c>
      <c r="L260" s="471"/>
      <c r="M260" s="471"/>
      <c r="N260" s="471">
        <v>5</v>
      </c>
      <c r="O260" s="471"/>
      <c r="P260" s="471"/>
      <c r="Q260" s="524">
        <v>6</v>
      </c>
      <c r="R260" s="525"/>
      <c r="S260" s="526"/>
      <c r="T260" s="422"/>
    </row>
    <row r="261" spans="1:20" ht="12.75">
      <c r="A261" s="380"/>
      <c r="B261" s="4">
        <v>1</v>
      </c>
      <c r="C261" s="519" t="s">
        <v>94</v>
      </c>
      <c r="D261" s="520"/>
      <c r="E261" s="520"/>
      <c r="F261" s="520"/>
      <c r="G261" s="520"/>
      <c r="H261" s="530"/>
      <c r="I261" s="569">
        <v>52</v>
      </c>
      <c r="J261" s="570"/>
      <c r="K261" s="572"/>
      <c r="L261" s="573"/>
      <c r="M261" s="574"/>
      <c r="N261" s="533"/>
      <c r="O261" s="571"/>
      <c r="P261" s="570"/>
      <c r="Q261" s="533"/>
      <c r="R261" s="534"/>
      <c r="S261" s="535"/>
      <c r="T261" s="422"/>
    </row>
    <row r="262" spans="1:20" ht="12.75">
      <c r="A262" s="380"/>
      <c r="B262" s="4"/>
      <c r="C262" s="519" t="s">
        <v>190</v>
      </c>
      <c r="D262" s="520"/>
      <c r="E262" s="520"/>
      <c r="F262" s="520"/>
      <c r="G262" s="520"/>
      <c r="H262" s="530"/>
      <c r="I262" s="569">
        <v>52</v>
      </c>
      <c r="J262" s="570"/>
      <c r="K262" s="527">
        <f>Q262/N262</f>
        <v>4476.997578692494</v>
      </c>
      <c r="L262" s="528"/>
      <c r="M262" s="529"/>
      <c r="N262" s="533">
        <v>41.3</v>
      </c>
      <c r="O262" s="571"/>
      <c r="P262" s="570"/>
      <c r="Q262" s="556">
        <v>184900</v>
      </c>
      <c r="R262" s="557"/>
      <c r="S262" s="558"/>
      <c r="T262" s="422"/>
    </row>
    <row r="263" spans="1:20" ht="12.75">
      <c r="A263" s="380"/>
      <c r="B263" s="113"/>
      <c r="C263" s="547" t="s">
        <v>57</v>
      </c>
      <c r="D263" s="548"/>
      <c r="E263" s="548"/>
      <c r="F263" s="548"/>
      <c r="G263" s="548"/>
      <c r="H263" s="548"/>
      <c r="I263" s="548"/>
      <c r="J263" s="548"/>
      <c r="K263" s="548"/>
      <c r="L263" s="548"/>
      <c r="M263" s="548"/>
      <c r="N263" s="548"/>
      <c r="O263" s="548"/>
      <c r="P263" s="549"/>
      <c r="Q263" s="566">
        <f>Q262</f>
        <v>184900</v>
      </c>
      <c r="R263" s="567"/>
      <c r="S263" s="568"/>
      <c r="T263" s="422"/>
    </row>
    <row r="264" spans="1:20" ht="12.75">
      <c r="A264" s="380"/>
      <c r="B264" s="68"/>
      <c r="C264" s="402"/>
      <c r="D264" s="402"/>
      <c r="E264" s="402"/>
      <c r="F264" s="402"/>
      <c r="G264" s="402"/>
      <c r="H264" s="402"/>
      <c r="I264" s="402"/>
      <c r="J264" s="402"/>
      <c r="K264" s="402"/>
      <c r="L264" s="402"/>
      <c r="M264" s="402"/>
      <c r="N264" s="402"/>
      <c r="O264" s="402"/>
      <c r="P264" s="402"/>
      <c r="Q264" s="258"/>
      <c r="R264" s="258"/>
      <c r="S264" s="258"/>
      <c r="T264" s="422"/>
    </row>
    <row r="265" spans="1:18" ht="13.5" customHeight="1">
      <c r="A265" s="531" t="s">
        <v>72</v>
      </c>
      <c r="B265" s="531"/>
      <c r="C265" s="531"/>
      <c r="D265" s="531"/>
      <c r="E265" s="531"/>
      <c r="F265" s="531"/>
      <c r="G265" s="531"/>
      <c r="H265" s="531"/>
      <c r="I265" s="531"/>
      <c r="J265" s="531"/>
      <c r="K265" s="531"/>
      <c r="L265" s="531"/>
      <c r="M265" s="531"/>
      <c r="N265" s="531"/>
      <c r="O265" s="531"/>
      <c r="P265" s="531"/>
      <c r="Q265" s="531"/>
      <c r="R265" s="531"/>
    </row>
    <row r="266" spans="1:18" ht="13.5" customHeight="1">
      <c r="A266" s="383"/>
      <c r="B266" s="399"/>
      <c r="C266" s="399"/>
      <c r="D266" s="399"/>
      <c r="E266" s="399"/>
      <c r="F266" s="399"/>
      <c r="G266" s="399"/>
      <c r="H266" s="399"/>
      <c r="I266" s="399"/>
      <c r="J266" s="399"/>
      <c r="K266" s="399"/>
      <c r="L266" s="399"/>
      <c r="M266" s="399"/>
      <c r="N266" s="399"/>
      <c r="O266" s="399"/>
      <c r="P266" s="399"/>
      <c r="Q266" s="62" t="s">
        <v>30</v>
      </c>
      <c r="R266" s="399"/>
    </row>
    <row r="267" spans="1:18" ht="13.5" customHeight="1" hidden="1" outlineLevel="1">
      <c r="A267" s="382" t="s">
        <v>25</v>
      </c>
      <c r="B267" s="471" t="s">
        <v>26</v>
      </c>
      <c r="C267" s="471"/>
      <c r="D267" s="471"/>
      <c r="E267" s="471"/>
      <c r="F267" s="471"/>
      <c r="G267" s="471"/>
      <c r="H267" s="471" t="s">
        <v>28</v>
      </c>
      <c r="I267" s="471"/>
      <c r="J267" s="532" t="s">
        <v>62</v>
      </c>
      <c r="K267" s="532"/>
      <c r="L267" s="413" t="s">
        <v>63</v>
      </c>
      <c r="M267" s="471" t="s">
        <v>39</v>
      </c>
      <c r="N267" s="471"/>
      <c r="O267" s="471"/>
      <c r="P267" s="524" t="s">
        <v>67</v>
      </c>
      <c r="Q267" s="525"/>
      <c r="R267" s="526"/>
    </row>
    <row r="268" spans="1:18" ht="13.5" customHeight="1" hidden="1" outlineLevel="1">
      <c r="A268" s="382">
        <v>1</v>
      </c>
      <c r="B268" s="471">
        <v>2</v>
      </c>
      <c r="C268" s="471"/>
      <c r="D268" s="471"/>
      <c r="E268" s="471"/>
      <c r="F268" s="471"/>
      <c r="G268" s="471"/>
      <c r="H268" s="471">
        <v>3</v>
      </c>
      <c r="I268" s="471"/>
      <c r="J268" s="471">
        <v>4</v>
      </c>
      <c r="K268" s="471"/>
      <c r="L268" s="4">
        <v>5</v>
      </c>
      <c r="M268" s="471">
        <v>6</v>
      </c>
      <c r="N268" s="471"/>
      <c r="O268" s="471"/>
      <c r="P268" s="524">
        <v>7</v>
      </c>
      <c r="Q268" s="525"/>
      <c r="R268" s="526"/>
    </row>
    <row r="269" spans="1:18" ht="13.5" customHeight="1" hidden="1" outlineLevel="1">
      <c r="A269" s="382">
        <v>1</v>
      </c>
      <c r="B269" s="519" t="s">
        <v>170</v>
      </c>
      <c r="C269" s="520"/>
      <c r="D269" s="520"/>
      <c r="E269" s="520"/>
      <c r="F269" s="520"/>
      <c r="G269" s="530"/>
      <c r="H269" s="517" t="s">
        <v>117</v>
      </c>
      <c r="I269" s="517"/>
      <c r="J269" s="516">
        <f>P269/M269/L269</f>
        <v>0</v>
      </c>
      <c r="K269" s="516"/>
      <c r="L269" s="188">
        <v>172</v>
      </c>
      <c r="M269" s="518">
        <v>15</v>
      </c>
      <c r="N269" s="518"/>
      <c r="O269" s="518"/>
      <c r="P269" s="533">
        <v>0</v>
      </c>
      <c r="Q269" s="534"/>
      <c r="R269" s="535"/>
    </row>
    <row r="270" spans="1:18" ht="13.5" customHeight="1" hidden="1" outlineLevel="1">
      <c r="A270" s="382"/>
      <c r="B270" s="509" t="s">
        <v>57</v>
      </c>
      <c r="C270" s="510"/>
      <c r="D270" s="510"/>
      <c r="E270" s="510"/>
      <c r="F270" s="510"/>
      <c r="G270" s="510"/>
      <c r="H270" s="510"/>
      <c r="I270" s="510"/>
      <c r="J270" s="510"/>
      <c r="K270" s="510"/>
      <c r="L270" s="510"/>
      <c r="M270" s="510"/>
      <c r="N270" s="510"/>
      <c r="O270" s="511"/>
      <c r="P270" s="533">
        <f>P269</f>
        <v>0</v>
      </c>
      <c r="Q270" s="534"/>
      <c r="R270" s="535"/>
    </row>
    <row r="271" spans="1:2" ht="13.5" customHeight="1" hidden="1" outlineLevel="1">
      <c r="A271" s="380"/>
      <c r="B271" s="5"/>
    </row>
    <row r="272" spans="1:16" ht="13.5" customHeight="1" hidden="1" outlineLevel="1">
      <c r="A272" s="380"/>
      <c r="B272" s="394"/>
      <c r="C272" s="394"/>
      <c r="D272" s="394"/>
      <c r="E272" s="394"/>
      <c r="F272" s="394"/>
      <c r="G272" s="394"/>
      <c r="H272" s="394"/>
      <c r="I272" s="394"/>
      <c r="J272" s="394"/>
      <c r="K272" s="394"/>
      <c r="L272" s="394"/>
      <c r="M272" s="394"/>
      <c r="N272" s="394"/>
      <c r="O272" s="394"/>
      <c r="P272" s="62" t="s">
        <v>36</v>
      </c>
    </row>
    <row r="273" spans="1:18" ht="13.5" customHeight="1" collapsed="1">
      <c r="A273" s="382" t="s">
        <v>25</v>
      </c>
      <c r="B273" s="471" t="s">
        <v>26</v>
      </c>
      <c r="C273" s="471"/>
      <c r="D273" s="471"/>
      <c r="E273" s="471"/>
      <c r="F273" s="471"/>
      <c r="G273" s="471"/>
      <c r="H273" s="471" t="s">
        <v>28</v>
      </c>
      <c r="I273" s="471"/>
      <c r="J273" s="532" t="s">
        <v>62</v>
      </c>
      <c r="K273" s="532"/>
      <c r="L273" s="413" t="s">
        <v>63</v>
      </c>
      <c r="M273" s="471" t="s">
        <v>39</v>
      </c>
      <c r="N273" s="471"/>
      <c r="O273" s="471"/>
      <c r="P273" s="524" t="s">
        <v>67</v>
      </c>
      <c r="Q273" s="525"/>
      <c r="R273" s="526"/>
    </row>
    <row r="274" spans="1:18" ht="13.5" customHeight="1">
      <c r="A274" s="382">
        <v>1</v>
      </c>
      <c r="B274" s="471">
        <v>2</v>
      </c>
      <c r="C274" s="471"/>
      <c r="D274" s="471"/>
      <c r="E274" s="471"/>
      <c r="F274" s="471"/>
      <c r="G274" s="471"/>
      <c r="H274" s="471">
        <v>3</v>
      </c>
      <c r="I274" s="471"/>
      <c r="J274" s="471">
        <v>4</v>
      </c>
      <c r="K274" s="471"/>
      <c r="L274" s="4">
        <v>5</v>
      </c>
      <c r="M274" s="471">
        <v>6</v>
      </c>
      <c r="N274" s="471"/>
      <c r="O274" s="471"/>
      <c r="P274" s="524">
        <v>7</v>
      </c>
      <c r="Q274" s="525"/>
      <c r="R274" s="526"/>
    </row>
    <row r="275" spans="1:18" ht="13.5" customHeight="1">
      <c r="A275" s="384">
        <v>1</v>
      </c>
      <c r="B275" s="560" t="s">
        <v>313</v>
      </c>
      <c r="C275" s="561"/>
      <c r="D275" s="561"/>
      <c r="E275" s="561"/>
      <c r="F275" s="561"/>
      <c r="G275" s="562"/>
      <c r="H275" s="563" t="s">
        <v>314</v>
      </c>
      <c r="I275" s="563"/>
      <c r="J275" s="564"/>
      <c r="K275" s="564"/>
      <c r="L275" s="427"/>
      <c r="M275" s="565"/>
      <c r="N275" s="565"/>
      <c r="O275" s="565"/>
      <c r="P275" s="512"/>
      <c r="Q275" s="513"/>
      <c r="R275" s="514"/>
    </row>
    <row r="276" spans="1:18" ht="33.75" customHeight="1">
      <c r="A276" s="382"/>
      <c r="B276" s="519" t="s">
        <v>315</v>
      </c>
      <c r="C276" s="520"/>
      <c r="D276" s="520"/>
      <c r="E276" s="520"/>
      <c r="F276" s="520"/>
      <c r="G276" s="530"/>
      <c r="H276" s="517" t="s">
        <v>314</v>
      </c>
      <c r="I276" s="517"/>
      <c r="J276" s="527">
        <v>1970</v>
      </c>
      <c r="K276" s="528"/>
      <c r="L276" s="529"/>
      <c r="M276" s="518">
        <v>67</v>
      </c>
      <c r="N276" s="518"/>
      <c r="O276" s="518"/>
      <c r="P276" s="556">
        <f>J276*M276+50000</f>
        <v>181990</v>
      </c>
      <c r="Q276" s="557"/>
      <c r="R276" s="558"/>
    </row>
    <row r="277" spans="1:18" ht="24.75" customHeight="1">
      <c r="A277" s="382"/>
      <c r="B277" s="519" t="s">
        <v>316</v>
      </c>
      <c r="C277" s="520"/>
      <c r="D277" s="520"/>
      <c r="E277" s="520"/>
      <c r="F277" s="520"/>
      <c r="G277" s="530"/>
      <c r="H277" s="517" t="s">
        <v>314</v>
      </c>
      <c r="I277" s="517"/>
      <c r="J277" s="516">
        <v>11</v>
      </c>
      <c r="K277" s="516"/>
      <c r="L277" s="188">
        <v>50</v>
      </c>
      <c r="M277" s="518">
        <v>67</v>
      </c>
      <c r="N277" s="518"/>
      <c r="O277" s="518"/>
      <c r="P277" s="556">
        <f>J277*M277*L277</f>
        <v>36850</v>
      </c>
      <c r="Q277" s="557"/>
      <c r="R277" s="558"/>
    </row>
    <row r="278" spans="1:18" ht="22.5" customHeight="1">
      <c r="A278" s="382"/>
      <c r="B278" s="519" t="s">
        <v>317</v>
      </c>
      <c r="C278" s="520"/>
      <c r="D278" s="520"/>
      <c r="E278" s="520"/>
      <c r="F278" s="520"/>
      <c r="G278" s="530"/>
      <c r="H278" s="517" t="s">
        <v>314</v>
      </c>
      <c r="I278" s="517"/>
      <c r="J278" s="527">
        <v>1328</v>
      </c>
      <c r="K278" s="528"/>
      <c r="L278" s="529"/>
      <c r="M278" s="518">
        <v>33.5</v>
      </c>
      <c r="N278" s="518"/>
      <c r="O278" s="518"/>
      <c r="P278" s="556">
        <f>J278*M278</f>
        <v>44488</v>
      </c>
      <c r="Q278" s="557"/>
      <c r="R278" s="558"/>
    </row>
    <row r="279" spans="1:18" ht="22.5" customHeight="1">
      <c r="A279" s="382"/>
      <c r="B279" s="519" t="s">
        <v>316</v>
      </c>
      <c r="C279" s="520"/>
      <c r="D279" s="520"/>
      <c r="E279" s="520"/>
      <c r="F279" s="520"/>
      <c r="G279" s="530"/>
      <c r="H279" s="517" t="s">
        <v>314</v>
      </c>
      <c r="I279" s="517"/>
      <c r="J279" s="516">
        <v>4</v>
      </c>
      <c r="K279" s="516"/>
      <c r="L279" s="188">
        <v>50</v>
      </c>
      <c r="M279" s="518">
        <v>33.5</v>
      </c>
      <c r="N279" s="518"/>
      <c r="O279" s="518"/>
      <c r="P279" s="556">
        <f>J279*M279*L279</f>
        <v>6700</v>
      </c>
      <c r="Q279" s="557"/>
      <c r="R279" s="558"/>
    </row>
    <row r="280" spans="1:21" ht="30.75" customHeight="1">
      <c r="A280" s="382"/>
      <c r="B280" s="519" t="s">
        <v>318</v>
      </c>
      <c r="C280" s="520"/>
      <c r="D280" s="520"/>
      <c r="E280" s="520"/>
      <c r="F280" s="520"/>
      <c r="G280" s="530"/>
      <c r="H280" s="517" t="s">
        <v>314</v>
      </c>
      <c r="I280" s="517"/>
      <c r="J280" s="527">
        <v>3486</v>
      </c>
      <c r="K280" s="528"/>
      <c r="L280" s="529"/>
      <c r="M280" s="518">
        <v>75</v>
      </c>
      <c r="N280" s="518"/>
      <c r="O280" s="518"/>
      <c r="P280" s="556">
        <f>260020+1430+40000</f>
        <v>301450</v>
      </c>
      <c r="Q280" s="557"/>
      <c r="R280" s="558"/>
      <c r="U280" s="67"/>
    </row>
    <row r="281" spans="1:18" ht="22.5" customHeight="1">
      <c r="A281" s="382"/>
      <c r="B281" s="519" t="s">
        <v>319</v>
      </c>
      <c r="C281" s="520"/>
      <c r="D281" s="520"/>
      <c r="E281" s="520"/>
      <c r="F281" s="520"/>
      <c r="G281" s="530"/>
      <c r="H281" s="517" t="s">
        <v>314</v>
      </c>
      <c r="I281" s="517"/>
      <c r="J281" s="516">
        <v>22</v>
      </c>
      <c r="K281" s="516"/>
      <c r="L281" s="188">
        <v>50</v>
      </c>
      <c r="M281" s="518">
        <v>75</v>
      </c>
      <c r="N281" s="518"/>
      <c r="O281" s="518"/>
      <c r="P281" s="556">
        <v>1430</v>
      </c>
      <c r="Q281" s="557"/>
      <c r="R281" s="558"/>
    </row>
    <row r="282" spans="1:18" ht="23.25" customHeight="1">
      <c r="A282" s="382"/>
      <c r="B282" s="519" t="s">
        <v>320</v>
      </c>
      <c r="C282" s="520"/>
      <c r="D282" s="520"/>
      <c r="E282" s="520"/>
      <c r="F282" s="520"/>
      <c r="G282" s="530"/>
      <c r="H282" s="517" t="s">
        <v>314</v>
      </c>
      <c r="I282" s="517"/>
      <c r="J282" s="527">
        <v>2758</v>
      </c>
      <c r="K282" s="528"/>
      <c r="L282" s="529"/>
      <c r="M282" s="518">
        <v>37.5</v>
      </c>
      <c r="N282" s="518"/>
      <c r="O282" s="518"/>
      <c r="P282" s="556">
        <f>J282*M282+25847</f>
        <v>129272</v>
      </c>
      <c r="Q282" s="557"/>
      <c r="R282" s="558"/>
    </row>
    <row r="283" spans="1:18" ht="24.75" customHeight="1">
      <c r="A283" s="382"/>
      <c r="B283" s="519" t="s">
        <v>321</v>
      </c>
      <c r="C283" s="520"/>
      <c r="D283" s="520"/>
      <c r="E283" s="520"/>
      <c r="F283" s="520"/>
      <c r="G283" s="530"/>
      <c r="H283" s="517" t="s">
        <v>314</v>
      </c>
      <c r="I283" s="517"/>
      <c r="J283" s="516">
        <v>16</v>
      </c>
      <c r="K283" s="516"/>
      <c r="L283" s="188">
        <v>50</v>
      </c>
      <c r="M283" s="518">
        <v>37.5</v>
      </c>
      <c r="N283" s="518"/>
      <c r="O283" s="518"/>
      <c r="P283" s="556">
        <f>J283*L283*M283</f>
        <v>30000</v>
      </c>
      <c r="Q283" s="557"/>
      <c r="R283" s="558"/>
    </row>
    <row r="284" spans="1:24" ht="22.5" customHeight="1">
      <c r="A284" s="382"/>
      <c r="B284" s="519" t="s">
        <v>322</v>
      </c>
      <c r="C284" s="520"/>
      <c r="D284" s="520"/>
      <c r="E284" s="520"/>
      <c r="F284" s="520"/>
      <c r="G284" s="530"/>
      <c r="H284" s="517" t="s">
        <v>314</v>
      </c>
      <c r="I284" s="517"/>
      <c r="J284" s="516">
        <v>23</v>
      </c>
      <c r="K284" s="516"/>
      <c r="L284" s="188">
        <v>170</v>
      </c>
      <c r="M284" s="518">
        <v>15</v>
      </c>
      <c r="N284" s="518"/>
      <c r="O284" s="518"/>
      <c r="P284" s="556">
        <f>J284*L284*M284</f>
        <v>58650</v>
      </c>
      <c r="Q284" s="557"/>
      <c r="R284" s="558"/>
      <c r="T284" s="460"/>
      <c r="V284" s="67"/>
      <c r="X284" s="67"/>
    </row>
    <row r="285" spans="1:18" ht="13.5" customHeight="1">
      <c r="A285" s="382"/>
      <c r="B285" s="509" t="s">
        <v>57</v>
      </c>
      <c r="C285" s="510"/>
      <c r="D285" s="510"/>
      <c r="E285" s="510"/>
      <c r="F285" s="510"/>
      <c r="G285" s="510"/>
      <c r="H285" s="510"/>
      <c r="I285" s="510"/>
      <c r="J285" s="510"/>
      <c r="K285" s="510"/>
      <c r="L285" s="510"/>
      <c r="M285" s="510"/>
      <c r="N285" s="510"/>
      <c r="O285" s="511"/>
      <c r="P285" s="512">
        <f>SUM(P276:R284)</f>
        <v>790830</v>
      </c>
      <c r="Q285" s="513"/>
      <c r="R285" s="514"/>
    </row>
    <row r="286" spans="1:18" ht="13.5" customHeight="1">
      <c r="A286" s="385"/>
      <c r="B286" s="411"/>
      <c r="C286" s="411"/>
      <c r="D286" s="41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  <c r="O286" s="411"/>
      <c r="P286" s="428"/>
      <c r="Q286" s="428"/>
      <c r="R286" s="428"/>
    </row>
    <row r="287" spans="1:18" ht="12.75">
      <c r="A287" s="531" t="s">
        <v>72</v>
      </c>
      <c r="B287" s="531"/>
      <c r="C287" s="531"/>
      <c r="D287" s="531"/>
      <c r="E287" s="531"/>
      <c r="F287" s="531"/>
      <c r="G287" s="531"/>
      <c r="H287" s="531"/>
      <c r="I287" s="531"/>
      <c r="J287" s="531"/>
      <c r="K287" s="531"/>
      <c r="L287" s="531"/>
      <c r="M287" s="531"/>
      <c r="N287" s="531"/>
      <c r="O287" s="531"/>
      <c r="P287" s="531"/>
      <c r="Q287" s="531"/>
      <c r="R287" s="531"/>
    </row>
    <row r="288" spans="1:18" ht="12.75">
      <c r="A288" s="383"/>
      <c r="B288" s="399"/>
      <c r="C288" s="399"/>
      <c r="D288" s="399"/>
      <c r="E288" s="399"/>
      <c r="F288" s="399"/>
      <c r="G288" s="399"/>
      <c r="H288" s="399"/>
      <c r="I288" s="399"/>
      <c r="J288" s="399"/>
      <c r="K288" s="399"/>
      <c r="L288" s="399"/>
      <c r="M288" s="399"/>
      <c r="N288" s="399"/>
      <c r="O288" s="399"/>
      <c r="P288" s="399"/>
      <c r="Q288" s="62" t="s">
        <v>30</v>
      </c>
      <c r="R288" s="399"/>
    </row>
    <row r="289" spans="1:18" ht="51">
      <c r="A289" s="382" t="s">
        <v>25</v>
      </c>
      <c r="B289" s="471" t="s">
        <v>26</v>
      </c>
      <c r="C289" s="471"/>
      <c r="D289" s="471"/>
      <c r="E289" s="471"/>
      <c r="F289" s="471"/>
      <c r="G289" s="471"/>
      <c r="H289" s="471" t="s">
        <v>28</v>
      </c>
      <c r="I289" s="471"/>
      <c r="J289" s="532" t="s">
        <v>62</v>
      </c>
      <c r="K289" s="532"/>
      <c r="L289" s="413" t="s">
        <v>63</v>
      </c>
      <c r="M289" s="471" t="s">
        <v>39</v>
      </c>
      <c r="N289" s="471"/>
      <c r="O289" s="471"/>
      <c r="P289" s="524" t="s">
        <v>67</v>
      </c>
      <c r="Q289" s="525"/>
      <c r="R289" s="526"/>
    </row>
    <row r="290" spans="1:18" ht="12.75">
      <c r="A290" s="382">
        <v>1</v>
      </c>
      <c r="B290" s="471">
        <v>2</v>
      </c>
      <c r="C290" s="471"/>
      <c r="D290" s="471"/>
      <c r="E290" s="471"/>
      <c r="F290" s="471"/>
      <c r="G290" s="471"/>
      <c r="H290" s="471">
        <v>3</v>
      </c>
      <c r="I290" s="471"/>
      <c r="J290" s="471">
        <v>4</v>
      </c>
      <c r="K290" s="471"/>
      <c r="L290" s="4">
        <v>5</v>
      </c>
      <c r="M290" s="471">
        <v>6</v>
      </c>
      <c r="N290" s="471"/>
      <c r="O290" s="471"/>
      <c r="P290" s="524">
        <v>7</v>
      </c>
      <c r="Q290" s="525"/>
      <c r="R290" s="526"/>
    </row>
    <row r="291" spans="1:18" ht="49.5" customHeight="1">
      <c r="A291" s="382">
        <v>1</v>
      </c>
      <c r="B291" s="470" t="s">
        <v>169</v>
      </c>
      <c r="C291" s="470"/>
      <c r="D291" s="470"/>
      <c r="E291" s="470"/>
      <c r="F291" s="470"/>
      <c r="G291" s="470"/>
      <c r="H291" s="517" t="s">
        <v>280</v>
      </c>
      <c r="I291" s="517"/>
      <c r="J291" s="516">
        <v>3</v>
      </c>
      <c r="K291" s="516"/>
      <c r="L291" s="188">
        <v>18</v>
      </c>
      <c r="M291" s="472">
        <v>85</v>
      </c>
      <c r="N291" s="472"/>
      <c r="O291" s="472"/>
      <c r="P291" s="556">
        <f>J291*L291*M291</f>
        <v>4590</v>
      </c>
      <c r="Q291" s="557"/>
      <c r="R291" s="558"/>
    </row>
    <row r="292" spans="1:18" ht="12.75" customHeight="1">
      <c r="A292" s="509" t="s">
        <v>57</v>
      </c>
      <c r="B292" s="510"/>
      <c r="C292" s="510"/>
      <c r="D292" s="510"/>
      <c r="E292" s="510"/>
      <c r="F292" s="510"/>
      <c r="G292" s="510"/>
      <c r="H292" s="510"/>
      <c r="I292" s="510"/>
      <c r="J292" s="510"/>
      <c r="K292" s="510"/>
      <c r="L292" s="510"/>
      <c r="M292" s="510"/>
      <c r="N292" s="510"/>
      <c r="O292" s="511"/>
      <c r="P292" s="512">
        <f>P291</f>
        <v>4590</v>
      </c>
      <c r="Q292" s="513"/>
      <c r="R292" s="514"/>
    </row>
    <row r="293" spans="1:2" ht="12.75">
      <c r="A293" s="380"/>
      <c r="B293" s="5"/>
    </row>
    <row r="294" spans="1:2" ht="12.75" outlineLevel="1">
      <c r="A294" s="380"/>
      <c r="B294" s="5"/>
    </row>
    <row r="295" spans="1:14" ht="12.75" outlineLevel="1">
      <c r="A295" s="380"/>
      <c r="B295" s="416" t="s">
        <v>203</v>
      </c>
      <c r="C295" s="408"/>
      <c r="D295" s="408"/>
      <c r="H295" s="417"/>
      <c r="I295" s="614">
        <f>P292+P285+Q263+Q255+N233+L226+P218+P205+Q194+P185+P175+P163+P169</f>
        <v>3156053</v>
      </c>
      <c r="J295" s="614"/>
      <c r="K295" s="614"/>
      <c r="L295" s="417"/>
      <c r="M295" s="417"/>
      <c r="N295" s="417"/>
    </row>
    <row r="296" spans="1:14" ht="12.75" outlineLevel="1">
      <c r="A296" s="380"/>
      <c r="B296" s="418"/>
      <c r="C296" s="417"/>
      <c r="D296" s="417"/>
      <c r="E296" s="417"/>
      <c r="F296" s="417"/>
      <c r="G296" s="417"/>
      <c r="H296" s="417"/>
      <c r="I296" s="419"/>
      <c r="J296" s="419"/>
      <c r="K296" s="417"/>
      <c r="L296" s="417"/>
      <c r="M296" s="417"/>
      <c r="N296" s="417"/>
    </row>
    <row r="297" spans="1:14" ht="12.75">
      <c r="A297" s="380"/>
      <c r="B297" s="418"/>
      <c r="C297" s="420"/>
      <c r="D297" s="420"/>
      <c r="E297" s="420"/>
      <c r="F297" s="420"/>
      <c r="G297" s="420"/>
      <c r="H297" s="420"/>
      <c r="I297" s="419"/>
      <c r="J297" s="419"/>
      <c r="K297" s="417"/>
      <c r="L297" s="417"/>
      <c r="M297" s="417"/>
      <c r="N297" s="417"/>
    </row>
    <row r="298" spans="1:14" ht="12.75">
      <c r="A298" s="380"/>
      <c r="B298" s="421" t="s">
        <v>95</v>
      </c>
      <c r="C298" s="421"/>
      <c r="D298" s="421"/>
      <c r="E298" s="421"/>
      <c r="F298" s="421"/>
      <c r="G298" s="421"/>
      <c r="H298" s="421"/>
      <c r="I298" s="421"/>
      <c r="J298" s="421"/>
      <c r="K298" s="421"/>
      <c r="L298" s="421" t="s">
        <v>60</v>
      </c>
      <c r="M298" s="421"/>
      <c r="N298" s="421"/>
    </row>
    <row r="299" spans="1:2" ht="12.75">
      <c r="A299" s="380"/>
      <c r="B299" s="5"/>
    </row>
    <row r="300" spans="1:14" ht="12.75">
      <c r="A300" s="380"/>
      <c r="B300" s="421" t="s">
        <v>96</v>
      </c>
      <c r="I300" s="421"/>
      <c r="J300" s="421"/>
      <c r="K300" s="421"/>
      <c r="L300" s="5" t="s">
        <v>371</v>
      </c>
      <c r="M300" s="421"/>
      <c r="N300" s="421"/>
    </row>
    <row r="301" spans="1:21" ht="12.75">
      <c r="A301" s="380"/>
      <c r="B301" s="422" t="s">
        <v>61</v>
      </c>
      <c r="U301" s="76"/>
    </row>
    <row r="304" spans="10:12" ht="12.75">
      <c r="J304" s="515">
        <f>I295+I141</f>
        <v>11745433</v>
      </c>
      <c r="K304" s="505"/>
      <c r="L304" s="505"/>
    </row>
    <row r="305" spans="14:16" ht="12.75">
      <c r="N305" s="459"/>
      <c r="P305" s="459"/>
    </row>
    <row r="306" spans="10:12" ht="12.75">
      <c r="J306" s="502"/>
      <c r="K306" s="503"/>
      <c r="L306" s="503"/>
    </row>
    <row r="308" spans="10:12" ht="12.75">
      <c r="J308" s="504"/>
      <c r="K308" s="505"/>
      <c r="L308" s="505"/>
    </row>
  </sheetData>
  <sheetProtection/>
  <mergeCells count="654">
    <mergeCell ref="M151:S151"/>
    <mergeCell ref="C13:H13"/>
    <mergeCell ref="I13:J13"/>
    <mergeCell ref="I15:J15"/>
    <mergeCell ref="K15:M15"/>
    <mergeCell ref="Q13:S13"/>
    <mergeCell ref="Q14:S14"/>
    <mergeCell ref="K16:M16"/>
    <mergeCell ref="N16:P16"/>
    <mergeCell ref="K13:M13"/>
    <mergeCell ref="B2:G2"/>
    <mergeCell ref="F5:M5"/>
    <mergeCell ref="F6:M6"/>
    <mergeCell ref="F7:M7"/>
    <mergeCell ref="B11:S11"/>
    <mergeCell ref="M2:S2"/>
    <mergeCell ref="N13:P13"/>
    <mergeCell ref="Q15:S15"/>
    <mergeCell ref="C14:H14"/>
    <mergeCell ref="I14:J14"/>
    <mergeCell ref="K14:M14"/>
    <mergeCell ref="N14:P14"/>
    <mergeCell ref="C15:H15"/>
    <mergeCell ref="K22:M22"/>
    <mergeCell ref="N22:P22"/>
    <mergeCell ref="N15:P15"/>
    <mergeCell ref="C21:H21"/>
    <mergeCell ref="Q16:S16"/>
    <mergeCell ref="B17:P17"/>
    <mergeCell ref="Q17:S17"/>
    <mergeCell ref="B19:S19"/>
    <mergeCell ref="C16:H16"/>
    <mergeCell ref="I16:J16"/>
    <mergeCell ref="M34:S35"/>
    <mergeCell ref="C23:H23"/>
    <mergeCell ref="N23:P23"/>
    <mergeCell ref="Q21:S21"/>
    <mergeCell ref="Q22:S22"/>
    <mergeCell ref="I21:J21"/>
    <mergeCell ref="K21:M21"/>
    <mergeCell ref="N21:P21"/>
    <mergeCell ref="C22:H22"/>
    <mergeCell ref="I22:J22"/>
    <mergeCell ref="C47:I47"/>
    <mergeCell ref="J47:K47"/>
    <mergeCell ref="L47:S47"/>
    <mergeCell ref="I23:J23"/>
    <mergeCell ref="K23:M23"/>
    <mergeCell ref="B44:S44"/>
    <mergeCell ref="Q23:S23"/>
    <mergeCell ref="B24:P24"/>
    <mergeCell ref="Q24:S24"/>
    <mergeCell ref="B34:G35"/>
    <mergeCell ref="G39:N39"/>
    <mergeCell ref="G40:N40"/>
    <mergeCell ref="C46:I46"/>
    <mergeCell ref="J46:K46"/>
    <mergeCell ref="L46:S46"/>
    <mergeCell ref="G41:N41"/>
    <mergeCell ref="C48:I48"/>
    <mergeCell ref="J48:K48"/>
    <mergeCell ref="L48:S48"/>
    <mergeCell ref="C49:I49"/>
    <mergeCell ref="J49:K49"/>
    <mergeCell ref="L49:S49"/>
    <mergeCell ref="B51:S51"/>
    <mergeCell ref="C53:H53"/>
    <mergeCell ref="I53:J53"/>
    <mergeCell ref="K53:M53"/>
    <mergeCell ref="N53:P53"/>
    <mergeCell ref="Q53:S53"/>
    <mergeCell ref="Q54:S54"/>
    <mergeCell ref="C55:H55"/>
    <mergeCell ref="I55:J55"/>
    <mergeCell ref="K55:M55"/>
    <mergeCell ref="N55:P55"/>
    <mergeCell ref="Q55:S55"/>
    <mergeCell ref="C54:H54"/>
    <mergeCell ref="I54:J54"/>
    <mergeCell ref="K54:M54"/>
    <mergeCell ref="N54:P54"/>
    <mergeCell ref="B56:P56"/>
    <mergeCell ref="Q56:S56"/>
    <mergeCell ref="G59:H59"/>
    <mergeCell ref="B67:G68"/>
    <mergeCell ref="M67:S68"/>
    <mergeCell ref="G72:N72"/>
    <mergeCell ref="F73:P73"/>
    <mergeCell ref="G74:N74"/>
    <mergeCell ref="C79:I79"/>
    <mergeCell ref="J79:O79"/>
    <mergeCell ref="P79:S79"/>
    <mergeCell ref="C80:I80"/>
    <mergeCell ref="J80:O80"/>
    <mergeCell ref="P80:S80"/>
    <mergeCell ref="F155:M155"/>
    <mergeCell ref="F156:M156"/>
    <mergeCell ref="I141:K141"/>
    <mergeCell ref="B151:G152"/>
    <mergeCell ref="J217:L217"/>
    <mergeCell ref="M217:O217"/>
    <mergeCell ref="F157:M157"/>
    <mergeCell ref="B159:S159"/>
    <mergeCell ref="J166:O166"/>
    <mergeCell ref="P166:S166"/>
    <mergeCell ref="P217:S217"/>
    <mergeCell ref="P160:S160"/>
    <mergeCell ref="C161:I161"/>
    <mergeCell ref="J161:O161"/>
    <mergeCell ref="P161:S161"/>
    <mergeCell ref="I295:K295"/>
    <mergeCell ref="C160:I160"/>
    <mergeCell ref="J160:O160"/>
    <mergeCell ref="B165:S165"/>
    <mergeCell ref="C166:I166"/>
    <mergeCell ref="C162:I162"/>
    <mergeCell ref="J162:O162"/>
    <mergeCell ref="P162:S162"/>
    <mergeCell ref="C163:I163"/>
    <mergeCell ref="J163:O163"/>
    <mergeCell ref="P163:S163"/>
    <mergeCell ref="C169:I169"/>
    <mergeCell ref="J169:O169"/>
    <mergeCell ref="P169:S169"/>
    <mergeCell ref="B171:S171"/>
    <mergeCell ref="C167:I167"/>
    <mergeCell ref="J167:O167"/>
    <mergeCell ref="P167:S167"/>
    <mergeCell ref="C168:I168"/>
    <mergeCell ref="J168:O168"/>
    <mergeCell ref="P168:S168"/>
    <mergeCell ref="C172:I172"/>
    <mergeCell ref="J172:O172"/>
    <mergeCell ref="P172:S172"/>
    <mergeCell ref="C173:I173"/>
    <mergeCell ref="J173:O173"/>
    <mergeCell ref="P173:S173"/>
    <mergeCell ref="C174:I174"/>
    <mergeCell ref="J174:O174"/>
    <mergeCell ref="P174:S174"/>
    <mergeCell ref="C175:I175"/>
    <mergeCell ref="J175:O175"/>
    <mergeCell ref="P175:S175"/>
    <mergeCell ref="B177:S177"/>
    <mergeCell ref="C179:G179"/>
    <mergeCell ref="H179:I179"/>
    <mergeCell ref="J179:L179"/>
    <mergeCell ref="M179:O179"/>
    <mergeCell ref="P179:S179"/>
    <mergeCell ref="P180:S180"/>
    <mergeCell ref="C181:G181"/>
    <mergeCell ref="H181:I181"/>
    <mergeCell ref="J181:L181"/>
    <mergeCell ref="M181:O181"/>
    <mergeCell ref="P181:S181"/>
    <mergeCell ref="C180:G180"/>
    <mergeCell ref="H180:I180"/>
    <mergeCell ref="J180:L180"/>
    <mergeCell ref="M180:O180"/>
    <mergeCell ref="P182:S182"/>
    <mergeCell ref="C183:G183"/>
    <mergeCell ref="H183:I183"/>
    <mergeCell ref="J183:L183"/>
    <mergeCell ref="M183:O183"/>
    <mergeCell ref="P183:S183"/>
    <mergeCell ref="C182:G182"/>
    <mergeCell ref="H182:I182"/>
    <mergeCell ref="J182:L182"/>
    <mergeCell ref="M182:O182"/>
    <mergeCell ref="P184:S184"/>
    <mergeCell ref="C185:O185"/>
    <mergeCell ref="P185:S185"/>
    <mergeCell ref="B187:S187"/>
    <mergeCell ref="C184:G184"/>
    <mergeCell ref="H184:I184"/>
    <mergeCell ref="J184:L184"/>
    <mergeCell ref="M184:O184"/>
    <mergeCell ref="O190:P190"/>
    <mergeCell ref="Q190:S190"/>
    <mergeCell ref="C189:G189"/>
    <mergeCell ref="H189:I189"/>
    <mergeCell ref="J189:K189"/>
    <mergeCell ref="L189:N189"/>
    <mergeCell ref="C191:G191"/>
    <mergeCell ref="H191:I191"/>
    <mergeCell ref="J191:K191"/>
    <mergeCell ref="L191:N191"/>
    <mergeCell ref="O189:P189"/>
    <mergeCell ref="Q189:S189"/>
    <mergeCell ref="C190:G190"/>
    <mergeCell ref="H190:I190"/>
    <mergeCell ref="J190:K190"/>
    <mergeCell ref="L190:N190"/>
    <mergeCell ref="O191:P191"/>
    <mergeCell ref="Q191:S191"/>
    <mergeCell ref="W191:Y191"/>
    <mergeCell ref="C192:G192"/>
    <mergeCell ref="H192:I192"/>
    <mergeCell ref="J192:K192"/>
    <mergeCell ref="L192:N192"/>
    <mergeCell ref="O192:P192"/>
    <mergeCell ref="Q192:S192"/>
    <mergeCell ref="W192:Y192"/>
    <mergeCell ref="O193:P193"/>
    <mergeCell ref="Q193:S193"/>
    <mergeCell ref="C194:P194"/>
    <mergeCell ref="Q194:S194"/>
    <mergeCell ref="C193:G193"/>
    <mergeCell ref="H193:I193"/>
    <mergeCell ref="J193:K193"/>
    <mergeCell ref="L193:N193"/>
    <mergeCell ref="B196:S196"/>
    <mergeCell ref="C198:G198"/>
    <mergeCell ref="H198:I198"/>
    <mergeCell ref="J198:L198"/>
    <mergeCell ref="M198:O198"/>
    <mergeCell ref="P198:S198"/>
    <mergeCell ref="P199:S199"/>
    <mergeCell ref="C200:G200"/>
    <mergeCell ref="H200:I200"/>
    <mergeCell ref="J200:L200"/>
    <mergeCell ref="M200:O200"/>
    <mergeCell ref="P200:S200"/>
    <mergeCell ref="C199:G199"/>
    <mergeCell ref="H199:I199"/>
    <mergeCell ref="J199:L199"/>
    <mergeCell ref="M199:O199"/>
    <mergeCell ref="P201:S201"/>
    <mergeCell ref="C202:G202"/>
    <mergeCell ref="H202:I202"/>
    <mergeCell ref="J202:L202"/>
    <mergeCell ref="M202:O202"/>
    <mergeCell ref="P202:S202"/>
    <mergeCell ref="C201:G201"/>
    <mergeCell ref="H201:I201"/>
    <mergeCell ref="J201:L201"/>
    <mergeCell ref="M201:O201"/>
    <mergeCell ref="P203:S203"/>
    <mergeCell ref="C205:O205"/>
    <mergeCell ref="P205:S205"/>
    <mergeCell ref="B207:S207"/>
    <mergeCell ref="C203:G203"/>
    <mergeCell ref="H203:I203"/>
    <mergeCell ref="J203:L203"/>
    <mergeCell ref="M203:O203"/>
    <mergeCell ref="P204:S204"/>
    <mergeCell ref="P209:S209"/>
    <mergeCell ref="C210:G210"/>
    <mergeCell ref="H210:I210"/>
    <mergeCell ref="J210:L210"/>
    <mergeCell ref="M210:O210"/>
    <mergeCell ref="P210:S210"/>
    <mergeCell ref="C209:G209"/>
    <mergeCell ref="H209:I209"/>
    <mergeCell ref="J209:L209"/>
    <mergeCell ref="M209:O209"/>
    <mergeCell ref="P211:S211"/>
    <mergeCell ref="C212:G212"/>
    <mergeCell ref="H212:I212"/>
    <mergeCell ref="J212:L212"/>
    <mergeCell ref="M212:O212"/>
    <mergeCell ref="P212:S212"/>
    <mergeCell ref="C211:G211"/>
    <mergeCell ref="H211:I211"/>
    <mergeCell ref="J211:L211"/>
    <mergeCell ref="M211:O211"/>
    <mergeCell ref="C214:G214"/>
    <mergeCell ref="H214:I214"/>
    <mergeCell ref="J214:L214"/>
    <mergeCell ref="M214:O214"/>
    <mergeCell ref="P214:S214"/>
    <mergeCell ref="C213:G213"/>
    <mergeCell ref="H213:I213"/>
    <mergeCell ref="J213:L213"/>
    <mergeCell ref="M213:O213"/>
    <mergeCell ref="C218:O218"/>
    <mergeCell ref="P218:S218"/>
    <mergeCell ref="B220:S220"/>
    <mergeCell ref="H216:I216"/>
    <mergeCell ref="J216:L216"/>
    <mergeCell ref="M216:O216"/>
    <mergeCell ref="P216:S216"/>
    <mergeCell ref="C217:G217"/>
    <mergeCell ref="H217:I217"/>
    <mergeCell ref="C216:G216"/>
    <mergeCell ref="L225:S225"/>
    <mergeCell ref="C222:I222"/>
    <mergeCell ref="J222:K222"/>
    <mergeCell ref="L222:S222"/>
    <mergeCell ref="C223:I223"/>
    <mergeCell ref="J223:K223"/>
    <mergeCell ref="L223:S223"/>
    <mergeCell ref="C226:K226"/>
    <mergeCell ref="L226:S226"/>
    <mergeCell ref="C229:J229"/>
    <mergeCell ref="K229:M229"/>
    <mergeCell ref="N229:S229"/>
    <mergeCell ref="C224:I224"/>
    <mergeCell ref="J224:K224"/>
    <mergeCell ref="L224:S224"/>
    <mergeCell ref="C225:I225"/>
    <mergeCell ref="J225:K225"/>
    <mergeCell ref="C230:J230"/>
    <mergeCell ref="K230:M230"/>
    <mergeCell ref="N230:S230"/>
    <mergeCell ref="C231:J231"/>
    <mergeCell ref="K231:M231"/>
    <mergeCell ref="N231:S231"/>
    <mergeCell ref="C232:J232"/>
    <mergeCell ref="K232:M232"/>
    <mergeCell ref="N232:S232"/>
    <mergeCell ref="C233:J233"/>
    <mergeCell ref="K233:M233"/>
    <mergeCell ref="N233:S233"/>
    <mergeCell ref="B235:S235"/>
    <mergeCell ref="C237:H237"/>
    <mergeCell ref="I237:J237"/>
    <mergeCell ref="K237:M237"/>
    <mergeCell ref="N237:P237"/>
    <mergeCell ref="Q237:S237"/>
    <mergeCell ref="Q238:S238"/>
    <mergeCell ref="C239:H239"/>
    <mergeCell ref="I239:J239"/>
    <mergeCell ref="K239:M239"/>
    <mergeCell ref="N239:P239"/>
    <mergeCell ref="Q239:S239"/>
    <mergeCell ref="C238:H238"/>
    <mergeCell ref="I238:J238"/>
    <mergeCell ref="K238:M238"/>
    <mergeCell ref="N238:P238"/>
    <mergeCell ref="C240:P240"/>
    <mergeCell ref="Q240:S240"/>
    <mergeCell ref="B242:S242"/>
    <mergeCell ref="C244:H244"/>
    <mergeCell ref="I244:J244"/>
    <mergeCell ref="K244:M244"/>
    <mergeCell ref="N244:P244"/>
    <mergeCell ref="Q244:S244"/>
    <mergeCell ref="Q245:S245"/>
    <mergeCell ref="C246:H246"/>
    <mergeCell ref="I246:J246"/>
    <mergeCell ref="K246:M246"/>
    <mergeCell ref="N246:P246"/>
    <mergeCell ref="Q246:S246"/>
    <mergeCell ref="C245:H245"/>
    <mergeCell ref="I245:J245"/>
    <mergeCell ref="K245:M245"/>
    <mergeCell ref="N245:P245"/>
    <mergeCell ref="Q247:S247"/>
    <mergeCell ref="C248:H248"/>
    <mergeCell ref="I248:J248"/>
    <mergeCell ref="K248:M248"/>
    <mergeCell ref="N248:P248"/>
    <mergeCell ref="Q248:S248"/>
    <mergeCell ref="C247:H247"/>
    <mergeCell ref="I247:J247"/>
    <mergeCell ref="K247:M247"/>
    <mergeCell ref="N247:P247"/>
    <mergeCell ref="Q249:S249"/>
    <mergeCell ref="C250:H250"/>
    <mergeCell ref="I250:J250"/>
    <mergeCell ref="K250:M250"/>
    <mergeCell ref="N250:P250"/>
    <mergeCell ref="Q250:S250"/>
    <mergeCell ref="C249:H249"/>
    <mergeCell ref="I249:J249"/>
    <mergeCell ref="K249:M249"/>
    <mergeCell ref="N249:P249"/>
    <mergeCell ref="Q251:S251"/>
    <mergeCell ref="C252:H252"/>
    <mergeCell ref="I252:J252"/>
    <mergeCell ref="K252:M252"/>
    <mergeCell ref="N252:P252"/>
    <mergeCell ref="Q252:S252"/>
    <mergeCell ref="C251:H251"/>
    <mergeCell ref="I251:J251"/>
    <mergeCell ref="K251:M251"/>
    <mergeCell ref="N251:P251"/>
    <mergeCell ref="Q253:S253"/>
    <mergeCell ref="C254:H254"/>
    <mergeCell ref="I254:J254"/>
    <mergeCell ref="K254:M254"/>
    <mergeCell ref="N254:P254"/>
    <mergeCell ref="Q254:S254"/>
    <mergeCell ref="C253:H253"/>
    <mergeCell ref="I253:J253"/>
    <mergeCell ref="K253:M253"/>
    <mergeCell ref="N253:P253"/>
    <mergeCell ref="C255:P255"/>
    <mergeCell ref="Q255:S255"/>
    <mergeCell ref="C259:H259"/>
    <mergeCell ref="I259:J259"/>
    <mergeCell ref="K259:M259"/>
    <mergeCell ref="N259:P259"/>
    <mergeCell ref="Q259:S259"/>
    <mergeCell ref="Q260:S260"/>
    <mergeCell ref="C261:H261"/>
    <mergeCell ref="I261:J261"/>
    <mergeCell ref="K261:M261"/>
    <mergeCell ref="N261:P261"/>
    <mergeCell ref="Q261:S261"/>
    <mergeCell ref="C260:H260"/>
    <mergeCell ref="I260:J260"/>
    <mergeCell ref="K260:M260"/>
    <mergeCell ref="N260:P260"/>
    <mergeCell ref="J267:K267"/>
    <mergeCell ref="M267:O267"/>
    <mergeCell ref="Q262:S262"/>
    <mergeCell ref="C263:P263"/>
    <mergeCell ref="Q263:S263"/>
    <mergeCell ref="A265:R265"/>
    <mergeCell ref="C262:H262"/>
    <mergeCell ref="I262:J262"/>
    <mergeCell ref="K262:M262"/>
    <mergeCell ref="N262:P262"/>
    <mergeCell ref="J269:K269"/>
    <mergeCell ref="M269:O269"/>
    <mergeCell ref="P267:R267"/>
    <mergeCell ref="B268:G268"/>
    <mergeCell ref="H268:I268"/>
    <mergeCell ref="J268:K268"/>
    <mergeCell ref="M268:O268"/>
    <mergeCell ref="P268:R268"/>
    <mergeCell ref="B267:G267"/>
    <mergeCell ref="H267:I267"/>
    <mergeCell ref="P269:R269"/>
    <mergeCell ref="B270:O270"/>
    <mergeCell ref="P270:R270"/>
    <mergeCell ref="B273:G273"/>
    <mergeCell ref="H273:I273"/>
    <mergeCell ref="J273:K273"/>
    <mergeCell ref="M273:O273"/>
    <mergeCell ref="P273:R273"/>
    <mergeCell ref="B269:G269"/>
    <mergeCell ref="H269:I269"/>
    <mergeCell ref="P274:R274"/>
    <mergeCell ref="B275:G275"/>
    <mergeCell ref="H275:I275"/>
    <mergeCell ref="J275:K275"/>
    <mergeCell ref="M275:O275"/>
    <mergeCell ref="P275:R275"/>
    <mergeCell ref="B274:G274"/>
    <mergeCell ref="H274:I274"/>
    <mergeCell ref="J274:K274"/>
    <mergeCell ref="M274:O274"/>
    <mergeCell ref="P276:R276"/>
    <mergeCell ref="B277:G277"/>
    <mergeCell ref="H277:I277"/>
    <mergeCell ref="J277:K277"/>
    <mergeCell ref="M277:O277"/>
    <mergeCell ref="P277:R277"/>
    <mergeCell ref="B276:G276"/>
    <mergeCell ref="H276:I276"/>
    <mergeCell ref="J276:L276"/>
    <mergeCell ref="M276:O276"/>
    <mergeCell ref="P278:R278"/>
    <mergeCell ref="B279:G279"/>
    <mergeCell ref="H279:I279"/>
    <mergeCell ref="J279:K279"/>
    <mergeCell ref="M279:O279"/>
    <mergeCell ref="P279:R279"/>
    <mergeCell ref="B278:G278"/>
    <mergeCell ref="H278:I278"/>
    <mergeCell ref="J278:L278"/>
    <mergeCell ref="M278:O278"/>
    <mergeCell ref="P280:R280"/>
    <mergeCell ref="B281:G281"/>
    <mergeCell ref="H281:I281"/>
    <mergeCell ref="J281:K281"/>
    <mergeCell ref="M281:O281"/>
    <mergeCell ref="P281:R281"/>
    <mergeCell ref="B280:G280"/>
    <mergeCell ref="H280:I280"/>
    <mergeCell ref="J280:L280"/>
    <mergeCell ref="M280:O280"/>
    <mergeCell ref="P282:R282"/>
    <mergeCell ref="B283:G283"/>
    <mergeCell ref="H283:I283"/>
    <mergeCell ref="J283:K283"/>
    <mergeCell ref="M283:O283"/>
    <mergeCell ref="P283:R283"/>
    <mergeCell ref="B282:G282"/>
    <mergeCell ref="H282:I282"/>
    <mergeCell ref="J282:L282"/>
    <mergeCell ref="M282:O282"/>
    <mergeCell ref="P284:R284"/>
    <mergeCell ref="B285:O285"/>
    <mergeCell ref="P285:R285"/>
    <mergeCell ref="A287:R287"/>
    <mergeCell ref="B284:G284"/>
    <mergeCell ref="H284:I284"/>
    <mergeCell ref="J284:K284"/>
    <mergeCell ref="M284:O284"/>
    <mergeCell ref="B290:G290"/>
    <mergeCell ref="H290:I290"/>
    <mergeCell ref="J290:K290"/>
    <mergeCell ref="M290:O290"/>
    <mergeCell ref="P290:R290"/>
    <mergeCell ref="B289:G289"/>
    <mergeCell ref="H289:I289"/>
    <mergeCell ref="J289:K289"/>
    <mergeCell ref="M289:O289"/>
    <mergeCell ref="A292:O292"/>
    <mergeCell ref="P292:R292"/>
    <mergeCell ref="B76:S76"/>
    <mergeCell ref="C77:I77"/>
    <mergeCell ref="J77:O77"/>
    <mergeCell ref="P77:S77"/>
    <mergeCell ref="C78:I78"/>
    <mergeCell ref="J78:O78"/>
    <mergeCell ref="P78:S78"/>
    <mergeCell ref="B291:G291"/>
    <mergeCell ref="C81:I81"/>
    <mergeCell ref="J81:O81"/>
    <mergeCell ref="P81:S81"/>
    <mergeCell ref="P291:R291"/>
    <mergeCell ref="H291:I291"/>
    <mergeCell ref="J291:K291"/>
    <mergeCell ref="M291:O291"/>
    <mergeCell ref="P289:R289"/>
    <mergeCell ref="B86:S86"/>
    <mergeCell ref="C88:I88"/>
    <mergeCell ref="J88:O88"/>
    <mergeCell ref="P88:S88"/>
    <mergeCell ref="C82:I82"/>
    <mergeCell ref="J82:O82"/>
    <mergeCell ref="P82:S82"/>
    <mergeCell ref="C83:I83"/>
    <mergeCell ref="J83:O83"/>
    <mergeCell ref="P83:S83"/>
    <mergeCell ref="C89:I89"/>
    <mergeCell ref="J89:O89"/>
    <mergeCell ref="P89:S89"/>
    <mergeCell ref="C90:I90"/>
    <mergeCell ref="J90:O90"/>
    <mergeCell ref="P90:S90"/>
    <mergeCell ref="P94:S94"/>
    <mergeCell ref="C91:I91"/>
    <mergeCell ref="J91:O91"/>
    <mergeCell ref="P91:S91"/>
    <mergeCell ref="C92:I92"/>
    <mergeCell ref="J92:O92"/>
    <mergeCell ref="P92:S92"/>
    <mergeCell ref="L116:S116"/>
    <mergeCell ref="B112:S112"/>
    <mergeCell ref="C114:I114"/>
    <mergeCell ref="J114:K114"/>
    <mergeCell ref="L114:S114"/>
    <mergeCell ref="C93:I93"/>
    <mergeCell ref="J93:O93"/>
    <mergeCell ref="P93:S93"/>
    <mergeCell ref="C94:I94"/>
    <mergeCell ref="J94:O94"/>
    <mergeCell ref="C117:I117"/>
    <mergeCell ref="J117:K117"/>
    <mergeCell ref="L117:S117"/>
    <mergeCell ref="C118:K118"/>
    <mergeCell ref="L118:S118"/>
    <mergeCell ref="C115:I115"/>
    <mergeCell ref="J115:K115"/>
    <mergeCell ref="L115:S115"/>
    <mergeCell ref="C116:I116"/>
    <mergeCell ref="J116:K116"/>
    <mergeCell ref="A120:R120"/>
    <mergeCell ref="B122:G122"/>
    <mergeCell ref="H122:I122"/>
    <mergeCell ref="J122:K122"/>
    <mergeCell ref="M122:O122"/>
    <mergeCell ref="P122:R122"/>
    <mergeCell ref="P123:R123"/>
    <mergeCell ref="B124:G124"/>
    <mergeCell ref="H124:I124"/>
    <mergeCell ref="J124:K124"/>
    <mergeCell ref="M124:O124"/>
    <mergeCell ref="P124:R124"/>
    <mergeCell ref="B123:G123"/>
    <mergeCell ref="H123:I123"/>
    <mergeCell ref="J123:K123"/>
    <mergeCell ref="M123:O123"/>
    <mergeCell ref="B125:O125"/>
    <mergeCell ref="P125:R125"/>
    <mergeCell ref="B128:H128"/>
    <mergeCell ref="J128:K128"/>
    <mergeCell ref="M128:O128"/>
    <mergeCell ref="P128:R128"/>
    <mergeCell ref="B130:H130"/>
    <mergeCell ref="J130:K130"/>
    <mergeCell ref="M130:O130"/>
    <mergeCell ref="P130:R130"/>
    <mergeCell ref="B129:H129"/>
    <mergeCell ref="J129:K129"/>
    <mergeCell ref="M129:O129"/>
    <mergeCell ref="P129:R129"/>
    <mergeCell ref="A132:R132"/>
    <mergeCell ref="B134:G134"/>
    <mergeCell ref="H134:I134"/>
    <mergeCell ref="J134:K134"/>
    <mergeCell ref="M134:O134"/>
    <mergeCell ref="P134:R134"/>
    <mergeCell ref="P135:R135"/>
    <mergeCell ref="B136:G136"/>
    <mergeCell ref="H136:I136"/>
    <mergeCell ref="J136:K136"/>
    <mergeCell ref="M136:O136"/>
    <mergeCell ref="P136:R136"/>
    <mergeCell ref="B135:G135"/>
    <mergeCell ref="H135:I135"/>
    <mergeCell ref="J135:K135"/>
    <mergeCell ref="M135:O135"/>
    <mergeCell ref="B137:G137"/>
    <mergeCell ref="H137:I137"/>
    <mergeCell ref="J137:K137"/>
    <mergeCell ref="M137:O137"/>
    <mergeCell ref="P215:S215"/>
    <mergeCell ref="C215:G215"/>
    <mergeCell ref="H215:I215"/>
    <mergeCell ref="J215:L215"/>
    <mergeCell ref="M215:O215"/>
    <mergeCell ref="P213:S213"/>
    <mergeCell ref="J306:L306"/>
    <mergeCell ref="J308:L308"/>
    <mergeCell ref="P137:R137"/>
    <mergeCell ref="A138:O138"/>
    <mergeCell ref="P138:R138"/>
    <mergeCell ref="J304:L304"/>
    <mergeCell ref="M204:O204"/>
    <mergeCell ref="C204:G204"/>
    <mergeCell ref="H204:I204"/>
    <mergeCell ref="J204:L204"/>
    <mergeCell ref="B96:S96"/>
    <mergeCell ref="C98:I98"/>
    <mergeCell ref="J98:K98"/>
    <mergeCell ref="L98:S98"/>
    <mergeCell ref="C99:I99"/>
    <mergeCell ref="J99:K99"/>
    <mergeCell ref="L99:S99"/>
    <mergeCell ref="J108:K108"/>
    <mergeCell ref="L108:S108"/>
    <mergeCell ref="C100:I100"/>
    <mergeCell ref="J100:K100"/>
    <mergeCell ref="L100:S100"/>
    <mergeCell ref="C101:K101"/>
    <mergeCell ref="L101:S101"/>
    <mergeCell ref="I103:K103"/>
    <mergeCell ref="C109:I109"/>
    <mergeCell ref="J109:K109"/>
    <mergeCell ref="L109:S109"/>
    <mergeCell ref="C110:K110"/>
    <mergeCell ref="L110:S110"/>
    <mergeCell ref="B105:S105"/>
    <mergeCell ref="C107:I107"/>
    <mergeCell ref="J107:K107"/>
    <mergeCell ref="L107:S107"/>
    <mergeCell ref="C108:I108"/>
  </mergeCells>
  <printOptions/>
  <pageMargins left="0.5905511811023623" right="0" top="0.3937007874015748" bottom="0" header="0" footer="0"/>
  <pageSetup fitToHeight="3" horizontalDpi="600" verticalDpi="600" orientation="portrait" paperSize="9" scale="96" r:id="rId1"/>
  <rowBreaks count="5" manualBreakCount="5">
    <brk id="131" max="18" man="1"/>
    <brk id="147" max="18" man="1"/>
    <brk id="195" max="18" man="1"/>
    <brk id="241" max="18" man="1"/>
    <brk id="28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U52"/>
  <sheetViews>
    <sheetView showGridLines="0" zoomScalePageLayoutView="0" workbookViewId="0" topLeftCell="B1">
      <selection activeCell="Q31" sqref="Q31:S31"/>
    </sheetView>
  </sheetViews>
  <sheetFormatPr defaultColWidth="9.00390625" defaultRowHeight="12.75" outlineLevelRow="1"/>
  <cols>
    <col min="1" max="1" width="3.25390625" style="0" hidden="1" customWidth="1"/>
    <col min="2" max="2" width="4.75390625" style="50" customWidth="1"/>
    <col min="3" max="6" width="4.75390625" style="10" customWidth="1"/>
    <col min="7" max="7" width="11.125" style="10" customWidth="1"/>
    <col min="8" max="8" width="4.75390625" style="10" customWidth="1"/>
    <col min="9" max="9" width="3.375" style="10" customWidth="1"/>
    <col min="10" max="10" width="5.375" style="10" customWidth="1"/>
    <col min="11" max="11" width="4.75390625" style="10" customWidth="1"/>
    <col min="12" max="12" width="4.62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3"/>
      <c r="M1" s="12" t="s">
        <v>118</v>
      </c>
      <c r="N1" s="12"/>
      <c r="O1" s="12"/>
      <c r="P1" s="12"/>
      <c r="Q1" s="12"/>
      <c r="R1" s="13"/>
      <c r="S1" s="13"/>
      <c r="U1" s="1"/>
    </row>
    <row r="2" spans="2:19" ht="12.75" customHeight="1">
      <c r="B2" s="640"/>
      <c r="C2" s="640"/>
      <c r="D2" s="640"/>
      <c r="E2" s="640"/>
      <c r="F2" s="640"/>
      <c r="G2" s="640"/>
      <c r="M2" s="641" t="s">
        <v>221</v>
      </c>
      <c r="N2" s="641"/>
      <c r="O2" s="641"/>
      <c r="P2" s="641"/>
      <c r="Q2" s="641"/>
      <c r="R2" s="641"/>
      <c r="S2" s="78"/>
    </row>
    <row r="3" spans="2:19" ht="15.75" customHeight="1">
      <c r="B3" s="3"/>
      <c r="M3" s="642" t="s">
        <v>185</v>
      </c>
      <c r="N3" s="642"/>
      <c r="O3" s="642"/>
      <c r="P3" s="642"/>
      <c r="Q3" s="642"/>
      <c r="R3" s="13"/>
      <c r="S3" s="13"/>
    </row>
    <row r="4" spans="13:17" ht="12.75" customHeight="1">
      <c r="M4" s="12" t="s">
        <v>219</v>
      </c>
      <c r="N4" s="12"/>
      <c r="O4" s="12"/>
      <c r="P4" s="12"/>
      <c r="Q4" s="12"/>
    </row>
    <row r="5" spans="9:13" ht="12.75">
      <c r="I5" s="50"/>
      <c r="J5" s="50"/>
      <c r="K5" s="50"/>
      <c r="L5" s="50"/>
      <c r="M5" s="12" t="s">
        <v>66</v>
      </c>
    </row>
    <row r="6" ht="12.75">
      <c r="G6" s="3"/>
    </row>
    <row r="7" spans="7:13" ht="13.5" customHeight="1">
      <c r="G7" s="50"/>
      <c r="K7" s="50" t="s">
        <v>24</v>
      </c>
      <c r="L7" s="50"/>
      <c r="M7" s="50"/>
    </row>
    <row r="8" spans="2:19" ht="19.5" customHeight="1">
      <c r="B8" s="627" t="s">
        <v>308</v>
      </c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</row>
    <row r="9" spans="2:19" ht="15.75" customHeight="1">
      <c r="B9" s="44"/>
      <c r="C9" s="44"/>
      <c r="D9" s="44"/>
      <c r="E9" s="44"/>
      <c r="F9" s="44"/>
      <c r="G9" s="50"/>
      <c r="K9" s="59" t="s">
        <v>185</v>
      </c>
      <c r="L9" s="59"/>
      <c r="M9" s="59"/>
      <c r="N9" s="44"/>
      <c r="O9" s="44"/>
      <c r="P9" s="45"/>
      <c r="Q9" s="41"/>
      <c r="R9" s="23"/>
      <c r="S9" s="23"/>
    </row>
    <row r="10" spans="2:19" ht="9.75" customHeight="1">
      <c r="B10" s="51"/>
      <c r="C10" s="46"/>
      <c r="D10" s="46"/>
      <c r="E10" s="46"/>
      <c r="F10" s="46"/>
      <c r="G10" s="46"/>
      <c r="H10" s="46"/>
      <c r="I10" s="46"/>
      <c r="J10" s="46"/>
      <c r="K10" s="46"/>
      <c r="L10" s="23"/>
      <c r="M10" s="23"/>
      <c r="N10" s="23"/>
      <c r="O10" s="23"/>
      <c r="P10" s="23"/>
      <c r="Q10" s="23"/>
      <c r="R10" s="23"/>
      <c r="S10" s="23"/>
    </row>
    <row r="11" spans="2:19" ht="15.75" customHeight="1" hidden="1" outlineLevel="1">
      <c r="B11" s="490" t="s">
        <v>74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</row>
    <row r="12" spans="2:19" ht="15.75" customHeight="1" hidden="1" outlineLevel="1">
      <c r="B12" s="5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ht="35.25" customHeight="1" hidden="1" outlineLevel="1">
      <c r="B13" s="36" t="s">
        <v>25</v>
      </c>
      <c r="C13" s="501" t="s">
        <v>26</v>
      </c>
      <c r="D13" s="501"/>
      <c r="E13" s="501"/>
      <c r="F13" s="501"/>
      <c r="G13" s="501"/>
      <c r="H13" s="501"/>
      <c r="I13" s="501" t="s">
        <v>28</v>
      </c>
      <c r="J13" s="501"/>
      <c r="K13" s="491" t="s">
        <v>167</v>
      </c>
      <c r="L13" s="492"/>
      <c r="M13" s="493"/>
      <c r="N13" s="501" t="s">
        <v>168</v>
      </c>
      <c r="O13" s="501"/>
      <c r="P13" s="501"/>
      <c r="Q13" s="501" t="s">
        <v>37</v>
      </c>
      <c r="R13" s="501"/>
      <c r="S13" s="501"/>
    </row>
    <row r="14" spans="2:19" ht="13.5" customHeight="1" hidden="1" outlineLevel="1">
      <c r="B14" s="36">
        <v>1</v>
      </c>
      <c r="C14" s="501">
        <v>2</v>
      </c>
      <c r="D14" s="501"/>
      <c r="E14" s="501"/>
      <c r="F14" s="501"/>
      <c r="G14" s="501"/>
      <c r="H14" s="501"/>
      <c r="I14" s="501">
        <v>3</v>
      </c>
      <c r="J14" s="501"/>
      <c r="K14" s="491">
        <v>4</v>
      </c>
      <c r="L14" s="492"/>
      <c r="M14" s="493"/>
      <c r="N14" s="501">
        <v>5</v>
      </c>
      <c r="O14" s="501"/>
      <c r="P14" s="501"/>
      <c r="Q14" s="501">
        <v>6</v>
      </c>
      <c r="R14" s="501"/>
      <c r="S14" s="501"/>
    </row>
    <row r="15" spans="2:19" ht="18" customHeight="1" hidden="1" outlineLevel="1">
      <c r="B15" s="36">
        <v>1</v>
      </c>
      <c r="C15" s="478" t="s">
        <v>180</v>
      </c>
      <c r="D15" s="479"/>
      <c r="E15" s="479"/>
      <c r="F15" s="479"/>
      <c r="G15" s="479"/>
      <c r="H15" s="480"/>
      <c r="I15" s="481" t="s">
        <v>31</v>
      </c>
      <c r="J15" s="482"/>
      <c r="K15" s="628">
        <f>Q15/N15</f>
        <v>0</v>
      </c>
      <c r="L15" s="629"/>
      <c r="M15" s="630"/>
      <c r="N15" s="631">
        <v>1</v>
      </c>
      <c r="O15" s="632"/>
      <c r="P15" s="633"/>
      <c r="Q15" s="631">
        <v>0</v>
      </c>
      <c r="R15" s="632"/>
      <c r="S15" s="633"/>
    </row>
    <row r="16" spans="2:21" ht="18" customHeight="1" hidden="1" outlineLevel="1">
      <c r="B16" s="36">
        <v>2</v>
      </c>
      <c r="C16" s="478" t="s">
        <v>183</v>
      </c>
      <c r="D16" s="479"/>
      <c r="E16" s="479"/>
      <c r="F16" s="479"/>
      <c r="G16" s="479"/>
      <c r="H16" s="480"/>
      <c r="I16" s="481" t="s">
        <v>31</v>
      </c>
      <c r="J16" s="482"/>
      <c r="K16" s="628">
        <v>7</v>
      </c>
      <c r="L16" s="629"/>
      <c r="M16" s="630"/>
      <c r="N16" s="631">
        <v>500</v>
      </c>
      <c r="O16" s="632"/>
      <c r="P16" s="633"/>
      <c r="Q16" s="556">
        <v>0</v>
      </c>
      <c r="R16" s="557"/>
      <c r="S16" s="558"/>
      <c r="U16">
        <f>K16*N16</f>
        <v>3500</v>
      </c>
    </row>
    <row r="17" spans="2:19" ht="13.5" customHeight="1" hidden="1" outlineLevel="1">
      <c r="B17" s="252" t="s">
        <v>57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4"/>
      <c r="Q17" s="566">
        <f>Q15+Q16</f>
        <v>0</v>
      </c>
      <c r="R17" s="567"/>
      <c r="S17" s="568"/>
    </row>
    <row r="18" spans="2:19" ht="13.5" customHeight="1" collapsed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258"/>
      <c r="R18" s="258"/>
      <c r="S18" s="258"/>
    </row>
    <row r="19" spans="2:19" ht="15.75" customHeight="1" hidden="1" outlineLevel="1">
      <c r="B19" s="490" t="s">
        <v>229</v>
      </c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</row>
    <row r="20" spans="2:19" ht="15.75" customHeight="1" hidden="1" outlineLevel="1">
      <c r="B20" s="5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35.25" customHeight="1" hidden="1" outlineLevel="1">
      <c r="B21" s="36" t="s">
        <v>25</v>
      </c>
      <c r="C21" s="501" t="s">
        <v>26</v>
      </c>
      <c r="D21" s="501"/>
      <c r="E21" s="501"/>
      <c r="F21" s="501"/>
      <c r="G21" s="501"/>
      <c r="H21" s="501"/>
      <c r="I21" s="501" t="s">
        <v>28</v>
      </c>
      <c r="J21" s="501"/>
      <c r="K21" s="491" t="s">
        <v>167</v>
      </c>
      <c r="L21" s="492"/>
      <c r="M21" s="493"/>
      <c r="N21" s="501" t="s">
        <v>168</v>
      </c>
      <c r="O21" s="501"/>
      <c r="P21" s="501"/>
      <c r="Q21" s="501" t="s">
        <v>37</v>
      </c>
      <c r="R21" s="501"/>
      <c r="S21" s="501"/>
    </row>
    <row r="22" spans="2:19" ht="13.5" customHeight="1" hidden="1" outlineLevel="1">
      <c r="B22" s="36">
        <v>1</v>
      </c>
      <c r="C22" s="501">
        <v>2</v>
      </c>
      <c r="D22" s="501"/>
      <c r="E22" s="501"/>
      <c r="F22" s="501"/>
      <c r="G22" s="501"/>
      <c r="H22" s="501"/>
      <c r="I22" s="501">
        <v>3</v>
      </c>
      <c r="J22" s="501"/>
      <c r="K22" s="491">
        <v>4</v>
      </c>
      <c r="L22" s="492"/>
      <c r="M22" s="493"/>
      <c r="N22" s="501">
        <v>5</v>
      </c>
      <c r="O22" s="501"/>
      <c r="P22" s="501"/>
      <c r="Q22" s="501">
        <v>6</v>
      </c>
      <c r="R22" s="501"/>
      <c r="S22" s="501"/>
    </row>
    <row r="23" spans="2:19" ht="26.25" customHeight="1" hidden="1" outlineLevel="1">
      <c r="B23" s="36">
        <v>1</v>
      </c>
      <c r="C23" s="478" t="s">
        <v>230</v>
      </c>
      <c r="D23" s="479"/>
      <c r="E23" s="479"/>
      <c r="F23" s="479"/>
      <c r="G23" s="479"/>
      <c r="H23" s="480"/>
      <c r="I23" s="481" t="s">
        <v>269</v>
      </c>
      <c r="J23" s="482"/>
      <c r="K23" s="628">
        <v>1</v>
      </c>
      <c r="L23" s="629"/>
      <c r="M23" s="630"/>
      <c r="N23" s="631">
        <f>Q23/K23</f>
        <v>0</v>
      </c>
      <c r="O23" s="632"/>
      <c r="P23" s="633"/>
      <c r="Q23" s="631">
        <v>0</v>
      </c>
      <c r="R23" s="632"/>
      <c r="S23" s="633"/>
    </row>
    <row r="24" spans="2:19" ht="13.5" customHeight="1" hidden="1" outlineLevel="1">
      <c r="B24" s="252" t="s">
        <v>57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4"/>
      <c r="Q24" s="566">
        <f>Q23</f>
        <v>0</v>
      </c>
      <c r="R24" s="567"/>
      <c r="S24" s="568"/>
    </row>
    <row r="25" spans="2:19" ht="13.5" customHeight="1" collapsed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58"/>
      <c r="R25" s="258"/>
      <c r="S25" s="258"/>
    </row>
    <row r="26" spans="2:19" ht="12.75">
      <c r="B26" s="490" t="s">
        <v>305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</row>
    <row r="27" spans="2:19" ht="12.75">
      <c r="B27" s="5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25.5">
      <c r="B28" s="36" t="s">
        <v>25</v>
      </c>
      <c r="C28" s="501" t="s">
        <v>26</v>
      </c>
      <c r="D28" s="501"/>
      <c r="E28" s="501"/>
      <c r="F28" s="501"/>
      <c r="G28" s="501"/>
      <c r="H28" s="501"/>
      <c r="I28" s="501" t="s">
        <v>28</v>
      </c>
      <c r="J28" s="501"/>
      <c r="K28" s="491" t="s">
        <v>167</v>
      </c>
      <c r="L28" s="492"/>
      <c r="M28" s="493"/>
      <c r="N28" s="501" t="s">
        <v>168</v>
      </c>
      <c r="O28" s="501"/>
      <c r="P28" s="501"/>
      <c r="Q28" s="501" t="s">
        <v>37</v>
      </c>
      <c r="R28" s="501"/>
      <c r="S28" s="501"/>
    </row>
    <row r="29" spans="2:19" ht="12.75">
      <c r="B29" s="36">
        <v>1</v>
      </c>
      <c r="C29" s="501">
        <v>2</v>
      </c>
      <c r="D29" s="501"/>
      <c r="E29" s="501"/>
      <c r="F29" s="501"/>
      <c r="G29" s="501"/>
      <c r="H29" s="501"/>
      <c r="I29" s="501">
        <v>3</v>
      </c>
      <c r="J29" s="501"/>
      <c r="K29" s="491">
        <v>4</v>
      </c>
      <c r="L29" s="492"/>
      <c r="M29" s="493"/>
      <c r="N29" s="501">
        <v>5</v>
      </c>
      <c r="O29" s="501"/>
      <c r="P29" s="501"/>
      <c r="Q29" s="501">
        <v>6</v>
      </c>
      <c r="R29" s="501"/>
      <c r="S29" s="501"/>
    </row>
    <row r="30" spans="2:19" ht="12.75">
      <c r="B30" s="36">
        <v>1</v>
      </c>
      <c r="C30" s="478" t="s">
        <v>306</v>
      </c>
      <c r="D30" s="479"/>
      <c r="E30" s="479"/>
      <c r="F30" s="479"/>
      <c r="G30" s="479"/>
      <c r="H30" s="480"/>
      <c r="I30" s="481" t="s">
        <v>195</v>
      </c>
      <c r="J30" s="482"/>
      <c r="K30" s="628">
        <v>3</v>
      </c>
      <c r="L30" s="629"/>
      <c r="M30" s="630"/>
      <c r="N30" s="637">
        <f>Q30/K30</f>
        <v>0</v>
      </c>
      <c r="O30" s="638"/>
      <c r="P30" s="639"/>
      <c r="Q30" s="631">
        <v>0</v>
      </c>
      <c r="R30" s="632"/>
      <c r="S30" s="633"/>
    </row>
    <row r="31" spans="2:19" ht="12.75">
      <c r="B31" s="634" t="s">
        <v>57</v>
      </c>
      <c r="C31" s="635"/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6"/>
      <c r="Q31" s="566">
        <f>SUM(Q30:S30)</f>
        <v>0</v>
      </c>
      <c r="R31" s="567"/>
      <c r="S31" s="568"/>
    </row>
    <row r="32" spans="2:19" ht="12.7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64"/>
      <c r="R32" s="64"/>
      <c r="S32" s="64"/>
    </row>
    <row r="33" spans="2:19" ht="12.75" hidden="1" outlineLevel="1">
      <c r="B33" s="490" t="s">
        <v>72</v>
      </c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</row>
    <row r="34" spans="2:19" ht="12.75" hidden="1" outlineLevel="1">
      <c r="B34" s="5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25.5" customHeight="1" hidden="1" outlineLevel="1">
      <c r="B35" s="36" t="s">
        <v>25</v>
      </c>
      <c r="C35" s="501" t="s">
        <v>26</v>
      </c>
      <c r="D35" s="501"/>
      <c r="E35" s="501"/>
      <c r="F35" s="501"/>
      <c r="G35" s="501"/>
      <c r="H35" s="501"/>
      <c r="I35" s="501" t="s">
        <v>28</v>
      </c>
      <c r="J35" s="501"/>
      <c r="K35" s="491" t="s">
        <v>167</v>
      </c>
      <c r="L35" s="492"/>
      <c r="M35" s="493"/>
      <c r="N35" s="501" t="s">
        <v>168</v>
      </c>
      <c r="O35" s="501"/>
      <c r="P35" s="501"/>
      <c r="Q35" s="501" t="s">
        <v>37</v>
      </c>
      <c r="R35" s="501"/>
      <c r="S35" s="501"/>
    </row>
    <row r="36" spans="2:19" ht="12.75" hidden="1" outlineLevel="1">
      <c r="B36" s="36">
        <v>1</v>
      </c>
      <c r="C36" s="501">
        <v>2</v>
      </c>
      <c r="D36" s="501"/>
      <c r="E36" s="501"/>
      <c r="F36" s="501"/>
      <c r="G36" s="501"/>
      <c r="H36" s="501"/>
      <c r="I36" s="501">
        <v>3</v>
      </c>
      <c r="J36" s="501"/>
      <c r="K36" s="491">
        <v>4</v>
      </c>
      <c r="L36" s="492"/>
      <c r="M36" s="493"/>
      <c r="N36" s="501">
        <v>5</v>
      </c>
      <c r="O36" s="501"/>
      <c r="P36" s="501"/>
      <c r="Q36" s="501">
        <v>6</v>
      </c>
      <c r="R36" s="501"/>
      <c r="S36" s="501"/>
    </row>
    <row r="37" spans="2:21" ht="12.75" hidden="1" outlineLevel="1">
      <c r="B37" s="36">
        <v>1</v>
      </c>
      <c r="C37" s="478" t="s">
        <v>184</v>
      </c>
      <c r="D37" s="479"/>
      <c r="E37" s="479"/>
      <c r="F37" s="479"/>
      <c r="G37" s="479"/>
      <c r="H37" s="480"/>
      <c r="I37" s="481" t="s">
        <v>256</v>
      </c>
      <c r="J37" s="482"/>
      <c r="K37" s="628">
        <v>5</v>
      </c>
      <c r="L37" s="629"/>
      <c r="M37" s="630"/>
      <c r="N37" s="631">
        <v>1500</v>
      </c>
      <c r="O37" s="632"/>
      <c r="P37" s="633"/>
      <c r="Q37" s="631">
        <v>0</v>
      </c>
      <c r="R37" s="632"/>
      <c r="S37" s="633"/>
      <c r="U37">
        <f>N37*K37</f>
        <v>7500</v>
      </c>
    </row>
    <row r="38" spans="2:19" ht="12.75" hidden="1" outlineLevel="1">
      <c r="B38" s="36">
        <v>2</v>
      </c>
      <c r="C38" s="478" t="s">
        <v>231</v>
      </c>
      <c r="D38" s="479"/>
      <c r="E38" s="479"/>
      <c r="F38" s="479"/>
      <c r="G38" s="479"/>
      <c r="H38" s="480"/>
      <c r="I38" s="481" t="s">
        <v>256</v>
      </c>
      <c r="J38" s="482"/>
      <c r="K38" s="628" t="s">
        <v>217</v>
      </c>
      <c r="L38" s="629"/>
      <c r="M38" s="630"/>
      <c r="N38" s="631" t="s">
        <v>217</v>
      </c>
      <c r="O38" s="632"/>
      <c r="P38" s="633"/>
      <c r="Q38" s="631">
        <v>0</v>
      </c>
      <c r="R38" s="632"/>
      <c r="S38" s="633"/>
    </row>
    <row r="39" spans="2:19" ht="12.75" hidden="1" outlineLevel="1">
      <c r="B39" s="252" t="s">
        <v>57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4"/>
      <c r="Q39" s="566">
        <f>SUM(Q37:S38)</f>
        <v>0</v>
      </c>
      <c r="R39" s="567"/>
      <c r="S39" s="568"/>
    </row>
    <row r="40" spans="2:19" ht="12.75" collapsed="1">
      <c r="B40" s="56"/>
      <c r="C40" s="23"/>
      <c r="D40" s="23"/>
      <c r="E40" s="23"/>
      <c r="F40" s="23"/>
      <c r="G40" s="23"/>
      <c r="H40" s="23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2:19" ht="12.75">
      <c r="B41" s="57"/>
      <c r="D41" s="54" t="s">
        <v>200</v>
      </c>
      <c r="F41" s="47"/>
      <c r="G41" s="26">
        <f>Q17+Q39+Q24+Q31</f>
        <v>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2:19" ht="12.75">
      <c r="B42" s="57"/>
      <c r="D42" s="54"/>
      <c r="F42" s="47"/>
      <c r="G42" s="2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ht="12.75">
      <c r="B43" s="58"/>
      <c r="C43" s="23"/>
      <c r="D43" s="23"/>
      <c r="E43" s="23"/>
      <c r="F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ht="12.75">
      <c r="B44" s="12" t="s">
        <v>95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 t="s">
        <v>60</v>
      </c>
      <c r="N44" s="23"/>
      <c r="O44" s="23"/>
      <c r="P44" s="23"/>
      <c r="Q44" s="23"/>
      <c r="R44" s="23"/>
      <c r="S44" s="23"/>
    </row>
    <row r="45" spans="2:19" ht="12.75">
      <c r="B45" s="1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12.75">
      <c r="B46" s="12" t="s">
        <v>96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 t="s">
        <v>137</v>
      </c>
      <c r="N46" s="23"/>
      <c r="O46" s="23"/>
      <c r="P46" s="48" t="s">
        <v>61</v>
      </c>
      <c r="Q46" s="23"/>
      <c r="S46" s="23"/>
    </row>
    <row r="47" spans="3:8" ht="12.75">
      <c r="C47"/>
      <c r="D47" s="23"/>
      <c r="E47" s="23"/>
      <c r="F47" s="23"/>
      <c r="G47" s="23"/>
      <c r="H47" s="23"/>
    </row>
    <row r="51" spans="2:19" ht="12.75">
      <c r="B51" s="55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3:8" ht="12.75">
      <c r="C52" s="49"/>
      <c r="D52" s="49"/>
      <c r="E52" s="49"/>
      <c r="F52" s="49"/>
      <c r="G52" s="49"/>
      <c r="H52" s="49"/>
    </row>
  </sheetData>
  <sheetProtection/>
  <mergeCells count="83">
    <mergeCell ref="Q31:S31"/>
    <mergeCell ref="B2:G2"/>
    <mergeCell ref="M2:R2"/>
    <mergeCell ref="C15:H15"/>
    <mergeCell ref="I14:J14"/>
    <mergeCell ref="N14:P14"/>
    <mergeCell ref="B11:S11"/>
    <mergeCell ref="M3:Q3"/>
    <mergeCell ref="B19:S19"/>
    <mergeCell ref="C21:H21"/>
    <mergeCell ref="Q17:S17"/>
    <mergeCell ref="Q13:S13"/>
    <mergeCell ref="Q35:S35"/>
    <mergeCell ref="K37:M37"/>
    <mergeCell ref="N36:P36"/>
    <mergeCell ref="N35:P35"/>
    <mergeCell ref="K35:M35"/>
    <mergeCell ref="K36:M36"/>
    <mergeCell ref="Q14:S14"/>
    <mergeCell ref="K14:M14"/>
    <mergeCell ref="N37:P37"/>
    <mergeCell ref="K15:M15"/>
    <mergeCell ref="K13:M13"/>
    <mergeCell ref="Q15:S15"/>
    <mergeCell ref="C14:H14"/>
    <mergeCell ref="N15:P15"/>
    <mergeCell ref="C13:H13"/>
    <mergeCell ref="I13:J13"/>
    <mergeCell ref="N13:P13"/>
    <mergeCell ref="I15:J15"/>
    <mergeCell ref="K16:M16"/>
    <mergeCell ref="Q16:S16"/>
    <mergeCell ref="C16:H16"/>
    <mergeCell ref="I16:J16"/>
    <mergeCell ref="N16:P16"/>
    <mergeCell ref="Q39:S39"/>
    <mergeCell ref="Q36:S36"/>
    <mergeCell ref="I36:J36"/>
    <mergeCell ref="Q37:S37"/>
    <mergeCell ref="I37:J37"/>
    <mergeCell ref="K29:M29"/>
    <mergeCell ref="N29:P29"/>
    <mergeCell ref="Q29:S29"/>
    <mergeCell ref="C30:H30"/>
    <mergeCell ref="I30:J30"/>
    <mergeCell ref="C29:H29"/>
    <mergeCell ref="K30:M30"/>
    <mergeCell ref="Q30:S30"/>
    <mergeCell ref="N30:P30"/>
    <mergeCell ref="C35:H35"/>
    <mergeCell ref="I35:J35"/>
    <mergeCell ref="C28:H28"/>
    <mergeCell ref="I29:J29"/>
    <mergeCell ref="B33:S33"/>
    <mergeCell ref="I28:J28"/>
    <mergeCell ref="K28:M28"/>
    <mergeCell ref="N28:P28"/>
    <mergeCell ref="Q28:S28"/>
    <mergeCell ref="B31:P31"/>
    <mergeCell ref="N21:P21"/>
    <mergeCell ref="Q21:S21"/>
    <mergeCell ref="Q22:S22"/>
    <mergeCell ref="Q23:S23"/>
    <mergeCell ref="C22:H22"/>
    <mergeCell ref="I22:J22"/>
    <mergeCell ref="K22:M22"/>
    <mergeCell ref="N22:P22"/>
    <mergeCell ref="Q24:S24"/>
    <mergeCell ref="B26:S26"/>
    <mergeCell ref="C23:H23"/>
    <mergeCell ref="I23:J23"/>
    <mergeCell ref="K23:M23"/>
    <mergeCell ref="N23:P23"/>
    <mergeCell ref="B8:S8"/>
    <mergeCell ref="C38:H38"/>
    <mergeCell ref="I38:J38"/>
    <mergeCell ref="K38:M38"/>
    <mergeCell ref="N38:P38"/>
    <mergeCell ref="Q38:S38"/>
    <mergeCell ref="C36:H36"/>
    <mergeCell ref="C37:H37"/>
    <mergeCell ref="I21:J21"/>
    <mergeCell ref="K21:M21"/>
  </mergeCells>
  <printOptions/>
  <pageMargins left="0.5905511811023623" right="0" top="0.3937007874015748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U36"/>
  <sheetViews>
    <sheetView showGridLines="0" zoomScalePageLayoutView="0" workbookViewId="0" topLeftCell="B1">
      <selection activeCell="B8" sqref="B8:S8"/>
    </sheetView>
  </sheetViews>
  <sheetFormatPr defaultColWidth="9.00390625" defaultRowHeight="12.75"/>
  <cols>
    <col min="1" max="1" width="3.25390625" style="0" hidden="1" customWidth="1"/>
    <col min="2" max="2" width="4.75390625" style="50" customWidth="1"/>
    <col min="3" max="6" width="4.75390625" style="10" customWidth="1"/>
    <col min="7" max="7" width="11.125" style="10" customWidth="1"/>
    <col min="8" max="8" width="4.75390625" style="10" customWidth="1"/>
    <col min="9" max="9" width="3.375" style="10" customWidth="1"/>
    <col min="10" max="10" width="5.375" style="10" customWidth="1"/>
    <col min="11" max="11" width="4.75390625" style="10" customWidth="1"/>
    <col min="12" max="12" width="4.62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3"/>
      <c r="M1" s="12" t="s">
        <v>118</v>
      </c>
      <c r="N1" s="12"/>
      <c r="O1" s="12"/>
      <c r="P1" s="12"/>
      <c r="Q1" s="12"/>
      <c r="R1" s="13"/>
      <c r="S1" s="13"/>
      <c r="U1" s="1"/>
    </row>
    <row r="2" spans="2:19" ht="12.75" customHeight="1">
      <c r="B2" s="640"/>
      <c r="C2" s="640"/>
      <c r="D2" s="640"/>
      <c r="E2" s="640"/>
      <c r="F2" s="640"/>
      <c r="G2" s="640"/>
      <c r="M2" s="641" t="s">
        <v>221</v>
      </c>
      <c r="N2" s="641"/>
      <c r="O2" s="641"/>
      <c r="P2" s="641"/>
      <c r="Q2" s="641"/>
      <c r="R2" s="641"/>
      <c r="S2" s="78"/>
    </row>
    <row r="3" spans="2:19" ht="15.75" customHeight="1">
      <c r="B3" s="3"/>
      <c r="M3" s="642" t="s">
        <v>185</v>
      </c>
      <c r="N3" s="642"/>
      <c r="O3" s="642"/>
      <c r="P3" s="642"/>
      <c r="Q3" s="642"/>
      <c r="R3" s="13"/>
      <c r="S3" s="13"/>
    </row>
    <row r="4" spans="2:17" ht="12.75" customHeight="1">
      <c r="B4" s="3"/>
      <c r="M4" s="12" t="s">
        <v>219</v>
      </c>
      <c r="N4" s="12"/>
      <c r="O4" s="12"/>
      <c r="P4" s="12"/>
      <c r="Q4" s="12"/>
    </row>
    <row r="5" spans="10:13" ht="12.75">
      <c r="J5" s="50"/>
      <c r="K5" s="50"/>
      <c r="L5" s="50"/>
      <c r="M5" s="12" t="s">
        <v>66</v>
      </c>
    </row>
    <row r="6" spans="10:13" ht="12.75">
      <c r="J6" s="50"/>
      <c r="K6" s="50"/>
      <c r="L6" s="50"/>
      <c r="M6" s="12"/>
    </row>
    <row r="7" spans="3:19" ht="12.75">
      <c r="C7" s="627" t="s">
        <v>24</v>
      </c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</row>
    <row r="8" spans="2:19" ht="13.5" customHeight="1">
      <c r="B8" s="627" t="s">
        <v>287</v>
      </c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</row>
    <row r="9" spans="3:19" ht="13.5" customHeight="1">
      <c r="C9" s="643" t="s">
        <v>185</v>
      </c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</row>
    <row r="10" spans="3:19" ht="13.5" customHeight="1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2:19" ht="12.75">
      <c r="B11" s="490" t="s">
        <v>138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</row>
    <row r="12" spans="2:19" ht="12.75">
      <c r="B12" s="5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ht="25.5" customHeight="1">
      <c r="B13" s="36" t="s">
        <v>25</v>
      </c>
      <c r="C13" s="501" t="s">
        <v>26</v>
      </c>
      <c r="D13" s="501"/>
      <c r="E13" s="501"/>
      <c r="F13" s="501"/>
      <c r="G13" s="501"/>
      <c r="H13" s="501"/>
      <c r="I13" s="501" t="s">
        <v>28</v>
      </c>
      <c r="J13" s="501"/>
      <c r="K13" s="491" t="s">
        <v>167</v>
      </c>
      <c r="L13" s="492"/>
      <c r="M13" s="493"/>
      <c r="N13" s="501" t="s">
        <v>168</v>
      </c>
      <c r="O13" s="501"/>
      <c r="P13" s="501"/>
      <c r="Q13" s="501" t="s">
        <v>37</v>
      </c>
      <c r="R13" s="501"/>
      <c r="S13" s="501"/>
    </row>
    <row r="14" spans="2:19" ht="12.75">
      <c r="B14" s="36">
        <v>1</v>
      </c>
      <c r="C14" s="501">
        <v>2</v>
      </c>
      <c r="D14" s="501"/>
      <c r="E14" s="501"/>
      <c r="F14" s="501"/>
      <c r="G14" s="501"/>
      <c r="H14" s="501"/>
      <c r="I14" s="501">
        <v>3</v>
      </c>
      <c r="J14" s="501"/>
      <c r="K14" s="491">
        <v>4</v>
      </c>
      <c r="L14" s="492"/>
      <c r="M14" s="493"/>
      <c r="N14" s="501">
        <v>5</v>
      </c>
      <c r="O14" s="501"/>
      <c r="P14" s="501"/>
      <c r="Q14" s="501">
        <v>6</v>
      </c>
      <c r="R14" s="501"/>
      <c r="S14" s="501"/>
    </row>
    <row r="15" spans="2:21" ht="12.75">
      <c r="B15" s="36">
        <v>1</v>
      </c>
      <c r="C15" s="478" t="s">
        <v>232</v>
      </c>
      <c r="D15" s="479"/>
      <c r="E15" s="479"/>
      <c r="F15" s="479"/>
      <c r="G15" s="479"/>
      <c r="H15" s="480"/>
      <c r="I15" s="481" t="s">
        <v>197</v>
      </c>
      <c r="J15" s="482"/>
      <c r="K15" s="628" t="s">
        <v>217</v>
      </c>
      <c r="L15" s="629"/>
      <c r="M15" s="630"/>
      <c r="N15" s="631" t="s">
        <v>217</v>
      </c>
      <c r="O15" s="632"/>
      <c r="P15" s="633"/>
      <c r="Q15" s="631">
        <v>0</v>
      </c>
      <c r="R15" s="632"/>
      <c r="S15" s="633"/>
      <c r="U15" t="e">
        <f>N15*K15</f>
        <v>#VALUE!</v>
      </c>
    </row>
    <row r="16" spans="2:19" ht="12.75">
      <c r="B16" s="252" t="s">
        <v>57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Q16" s="566">
        <f>SUM(Q15:S15)</f>
        <v>0</v>
      </c>
      <c r="R16" s="567"/>
      <c r="S16" s="568"/>
    </row>
    <row r="17" spans="2:19" ht="12.7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258"/>
      <c r="R17" s="258"/>
      <c r="S17" s="258"/>
    </row>
    <row r="18" spans="2:19" ht="12.75">
      <c r="B18" s="490" t="s">
        <v>72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</row>
    <row r="19" spans="2:19" ht="12.75">
      <c r="B19" s="5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25.5" customHeight="1">
      <c r="B20" s="36" t="s">
        <v>25</v>
      </c>
      <c r="C20" s="501" t="s">
        <v>26</v>
      </c>
      <c r="D20" s="501"/>
      <c r="E20" s="501"/>
      <c r="F20" s="501"/>
      <c r="G20" s="501"/>
      <c r="H20" s="501"/>
      <c r="I20" s="501" t="s">
        <v>28</v>
      </c>
      <c r="J20" s="501"/>
      <c r="K20" s="491" t="s">
        <v>167</v>
      </c>
      <c r="L20" s="492"/>
      <c r="M20" s="493"/>
      <c r="N20" s="501" t="s">
        <v>168</v>
      </c>
      <c r="O20" s="501"/>
      <c r="P20" s="501"/>
      <c r="Q20" s="501" t="s">
        <v>37</v>
      </c>
      <c r="R20" s="501"/>
      <c r="S20" s="501"/>
    </row>
    <row r="21" spans="2:19" ht="12.75">
      <c r="B21" s="36">
        <v>1</v>
      </c>
      <c r="C21" s="501">
        <v>2</v>
      </c>
      <c r="D21" s="501"/>
      <c r="E21" s="501"/>
      <c r="F21" s="501"/>
      <c r="G21" s="501"/>
      <c r="H21" s="501"/>
      <c r="I21" s="501">
        <v>3</v>
      </c>
      <c r="J21" s="501"/>
      <c r="K21" s="491">
        <v>4</v>
      </c>
      <c r="L21" s="492"/>
      <c r="M21" s="493"/>
      <c r="N21" s="501">
        <v>5</v>
      </c>
      <c r="O21" s="501"/>
      <c r="P21" s="501"/>
      <c r="Q21" s="501">
        <v>6</v>
      </c>
      <c r="R21" s="501"/>
      <c r="S21" s="501"/>
    </row>
    <row r="22" spans="2:21" ht="12.75">
      <c r="B22" s="36">
        <v>1</v>
      </c>
      <c r="C22" s="478" t="s">
        <v>259</v>
      </c>
      <c r="D22" s="479"/>
      <c r="E22" s="479"/>
      <c r="F22" s="479"/>
      <c r="G22" s="479"/>
      <c r="H22" s="480"/>
      <c r="I22" s="481" t="s">
        <v>257</v>
      </c>
      <c r="J22" s="482"/>
      <c r="K22" s="628" t="s">
        <v>217</v>
      </c>
      <c r="L22" s="629"/>
      <c r="M22" s="630"/>
      <c r="N22" s="631" t="s">
        <v>217</v>
      </c>
      <c r="O22" s="632"/>
      <c r="P22" s="633"/>
      <c r="Q22" s="631">
        <v>0</v>
      </c>
      <c r="R22" s="632"/>
      <c r="S22" s="633"/>
      <c r="U22" t="e">
        <f>N22*K22</f>
        <v>#VALUE!</v>
      </c>
    </row>
    <row r="23" spans="2:19" ht="12.75">
      <c r="B23" s="252" t="s">
        <v>57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566">
        <f>SUM(Q22:S22)</f>
        <v>0</v>
      </c>
      <c r="R23" s="567"/>
      <c r="S23" s="568"/>
    </row>
    <row r="24" spans="2:19" ht="12.75">
      <c r="B24" s="56"/>
      <c r="C24" s="23"/>
      <c r="D24" s="23"/>
      <c r="E24" s="23"/>
      <c r="F24" s="23"/>
      <c r="G24" s="23"/>
      <c r="H24" s="23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2:19" ht="12.75">
      <c r="B25" s="57"/>
      <c r="D25" s="54" t="s">
        <v>200</v>
      </c>
      <c r="F25" s="47"/>
      <c r="G25" s="26">
        <f>Q16+Q22</f>
        <v>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2:19" ht="12.75">
      <c r="B26" s="57"/>
      <c r="D26" s="54"/>
      <c r="F26" s="47"/>
      <c r="G26" s="2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2.75">
      <c r="B27" s="58"/>
      <c r="C27" s="23"/>
      <c r="D27" s="23"/>
      <c r="E27" s="23"/>
      <c r="F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2.75">
      <c r="B28" s="12" t="s">
        <v>95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 t="s">
        <v>60</v>
      </c>
      <c r="N28" s="23"/>
      <c r="O28" s="23"/>
      <c r="P28" s="23"/>
      <c r="Q28" s="23"/>
      <c r="R28" s="23"/>
      <c r="S28" s="23"/>
    </row>
    <row r="29" spans="2:19" ht="12.75">
      <c r="B29" s="1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2.75">
      <c r="B30" s="12" t="s">
        <v>96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137</v>
      </c>
      <c r="N30" s="23"/>
      <c r="O30" s="23"/>
      <c r="P30" s="48" t="s">
        <v>61</v>
      </c>
      <c r="Q30" s="23"/>
      <c r="S30" s="23"/>
    </row>
    <row r="31" spans="3:8" ht="12.75">
      <c r="C31"/>
      <c r="D31" s="23"/>
      <c r="E31" s="23"/>
      <c r="F31" s="23"/>
      <c r="G31" s="23"/>
      <c r="H31" s="23"/>
    </row>
    <row r="35" spans="2:19" ht="12.75">
      <c r="B35" s="55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3:8" ht="12.75">
      <c r="C36" s="49"/>
      <c r="D36" s="49"/>
      <c r="E36" s="49"/>
      <c r="F36" s="49"/>
      <c r="G36" s="49"/>
      <c r="H36" s="49"/>
    </row>
  </sheetData>
  <sheetProtection/>
  <mergeCells count="40">
    <mergeCell ref="C7:S7"/>
    <mergeCell ref="C9:S9"/>
    <mergeCell ref="B2:G2"/>
    <mergeCell ref="M2:R2"/>
    <mergeCell ref="M3:Q3"/>
    <mergeCell ref="B8:S8"/>
    <mergeCell ref="Q15:S15"/>
    <mergeCell ref="B11:S11"/>
    <mergeCell ref="C13:H13"/>
    <mergeCell ref="I13:J13"/>
    <mergeCell ref="K13:M13"/>
    <mergeCell ref="N13:P13"/>
    <mergeCell ref="Q13:S13"/>
    <mergeCell ref="Q16:S16"/>
    <mergeCell ref="C14:H14"/>
    <mergeCell ref="I14:J14"/>
    <mergeCell ref="K14:M14"/>
    <mergeCell ref="N14:P14"/>
    <mergeCell ref="Q14:S14"/>
    <mergeCell ref="C15:H15"/>
    <mergeCell ref="I15:J15"/>
    <mergeCell ref="K15:M15"/>
    <mergeCell ref="N15:P15"/>
    <mergeCell ref="Q22:S22"/>
    <mergeCell ref="B18:S18"/>
    <mergeCell ref="C20:H20"/>
    <mergeCell ref="I20:J20"/>
    <mergeCell ref="K20:M20"/>
    <mergeCell ref="N20:P20"/>
    <mergeCell ref="Q20:S20"/>
    <mergeCell ref="Q23:S23"/>
    <mergeCell ref="C21:H21"/>
    <mergeCell ref="I21:J21"/>
    <mergeCell ref="K21:M21"/>
    <mergeCell ref="N21:P21"/>
    <mergeCell ref="Q21:S21"/>
    <mergeCell ref="C22:H22"/>
    <mergeCell ref="I22:J22"/>
    <mergeCell ref="K22:M22"/>
    <mergeCell ref="N22:P22"/>
  </mergeCells>
  <printOptions/>
  <pageMargins left="0.5905511811023623" right="0" top="0.3937007874015748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U31"/>
  <sheetViews>
    <sheetView showGridLines="0" zoomScalePageLayoutView="0" workbookViewId="0" topLeftCell="B1">
      <selection activeCell="B8" sqref="B8:S8"/>
    </sheetView>
  </sheetViews>
  <sheetFormatPr defaultColWidth="9.00390625" defaultRowHeight="12.75"/>
  <cols>
    <col min="1" max="1" width="3.25390625" style="0" hidden="1" customWidth="1"/>
    <col min="2" max="2" width="4.75390625" style="50" customWidth="1"/>
    <col min="3" max="6" width="4.75390625" style="10" customWidth="1"/>
    <col min="7" max="7" width="11.125" style="10" customWidth="1"/>
    <col min="8" max="8" width="4.75390625" style="10" customWidth="1"/>
    <col min="9" max="9" width="3.375" style="10" customWidth="1"/>
    <col min="10" max="10" width="5.375" style="10" customWidth="1"/>
    <col min="11" max="11" width="4.75390625" style="10" customWidth="1"/>
    <col min="12" max="12" width="4.62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3"/>
      <c r="M1" s="12" t="s">
        <v>118</v>
      </c>
      <c r="N1" s="12"/>
      <c r="O1" s="12"/>
      <c r="P1" s="12"/>
      <c r="Q1" s="12"/>
      <c r="R1" s="13"/>
      <c r="S1" s="13"/>
      <c r="U1" s="1"/>
    </row>
    <row r="2" spans="2:19" ht="12.75" customHeight="1">
      <c r="B2" s="640"/>
      <c r="C2" s="640"/>
      <c r="D2" s="640"/>
      <c r="E2" s="640"/>
      <c r="F2" s="640"/>
      <c r="G2" s="640"/>
      <c r="M2" s="641" t="s">
        <v>221</v>
      </c>
      <c r="N2" s="641"/>
      <c r="O2" s="641"/>
      <c r="P2" s="641"/>
      <c r="Q2" s="641"/>
      <c r="R2" s="641"/>
      <c r="S2" s="78"/>
    </row>
    <row r="3" spans="2:19" ht="15.75" customHeight="1">
      <c r="B3" s="3"/>
      <c r="M3" s="642" t="s">
        <v>185</v>
      </c>
      <c r="N3" s="642"/>
      <c r="O3" s="642"/>
      <c r="P3" s="642"/>
      <c r="Q3" s="642"/>
      <c r="R3" s="13"/>
      <c r="S3" s="13"/>
    </row>
    <row r="4" spans="2:17" ht="12.75" customHeight="1">
      <c r="B4" s="3"/>
      <c r="M4" s="12" t="s">
        <v>219</v>
      </c>
      <c r="N4" s="12"/>
      <c r="O4" s="12"/>
      <c r="P4" s="12"/>
      <c r="Q4" s="12"/>
    </row>
    <row r="5" spans="9:13" ht="16.5" customHeight="1">
      <c r="I5" s="50"/>
      <c r="J5" s="50"/>
      <c r="K5" s="50"/>
      <c r="L5" s="50"/>
      <c r="M5" s="12" t="s">
        <v>66</v>
      </c>
    </row>
    <row r="6" spans="9:13" ht="16.5" customHeight="1">
      <c r="I6" s="50"/>
      <c r="J6" s="50"/>
      <c r="K6" s="50"/>
      <c r="L6" s="50"/>
      <c r="M6" s="12"/>
    </row>
    <row r="7" spans="2:19" ht="12.75">
      <c r="B7" s="627" t="s">
        <v>24</v>
      </c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</row>
    <row r="8" spans="2:19" ht="13.5" customHeight="1">
      <c r="B8" s="627" t="s">
        <v>287</v>
      </c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</row>
    <row r="9" spans="2:19" ht="13.5" customHeight="1">
      <c r="B9" s="643" t="s">
        <v>185</v>
      </c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</row>
    <row r="10" spans="2:19" ht="13.5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2:19" ht="12.75">
      <c r="B11" s="490" t="s">
        <v>74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</row>
    <row r="12" spans="2:19" ht="12.75">
      <c r="B12" s="5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ht="25.5" customHeight="1">
      <c r="B13" s="36" t="s">
        <v>25</v>
      </c>
      <c r="C13" s="501" t="s">
        <v>26</v>
      </c>
      <c r="D13" s="501"/>
      <c r="E13" s="501"/>
      <c r="F13" s="501"/>
      <c r="G13" s="501"/>
      <c r="H13" s="501"/>
      <c r="I13" s="501" t="s">
        <v>28</v>
      </c>
      <c r="J13" s="501"/>
      <c r="K13" s="491" t="s">
        <v>167</v>
      </c>
      <c r="L13" s="492"/>
      <c r="M13" s="493"/>
      <c r="N13" s="501" t="s">
        <v>168</v>
      </c>
      <c r="O13" s="501"/>
      <c r="P13" s="501"/>
      <c r="Q13" s="501" t="s">
        <v>37</v>
      </c>
      <c r="R13" s="501"/>
      <c r="S13" s="501"/>
    </row>
    <row r="14" spans="2:19" ht="12.75">
      <c r="B14" s="36">
        <v>1</v>
      </c>
      <c r="C14" s="501">
        <v>2</v>
      </c>
      <c r="D14" s="501"/>
      <c r="E14" s="501"/>
      <c r="F14" s="501"/>
      <c r="G14" s="501"/>
      <c r="H14" s="501"/>
      <c r="I14" s="501">
        <v>3</v>
      </c>
      <c r="J14" s="501"/>
      <c r="K14" s="491">
        <v>4</v>
      </c>
      <c r="L14" s="492"/>
      <c r="M14" s="493"/>
      <c r="N14" s="501">
        <v>5</v>
      </c>
      <c r="O14" s="501"/>
      <c r="P14" s="501"/>
      <c r="Q14" s="501">
        <v>6</v>
      </c>
      <c r="R14" s="501"/>
      <c r="S14" s="501"/>
    </row>
    <row r="15" spans="2:21" ht="12.75">
      <c r="B15" s="36">
        <v>1</v>
      </c>
      <c r="C15" s="478" t="s">
        <v>260</v>
      </c>
      <c r="D15" s="479"/>
      <c r="E15" s="479"/>
      <c r="F15" s="479"/>
      <c r="G15" s="479"/>
      <c r="H15" s="480"/>
      <c r="I15" s="481" t="s">
        <v>202</v>
      </c>
      <c r="J15" s="482"/>
      <c r="K15" s="628" t="s">
        <v>217</v>
      </c>
      <c r="L15" s="629"/>
      <c r="M15" s="630"/>
      <c r="N15" s="631" t="s">
        <v>217</v>
      </c>
      <c r="O15" s="632"/>
      <c r="P15" s="633"/>
      <c r="Q15" s="631"/>
      <c r="R15" s="632"/>
      <c r="S15" s="633"/>
      <c r="U15" t="e">
        <f>N15*K15</f>
        <v>#VALUE!</v>
      </c>
    </row>
    <row r="16" spans="2:21" ht="12.75">
      <c r="B16" s="36">
        <v>1</v>
      </c>
      <c r="C16" s="478" t="s">
        <v>261</v>
      </c>
      <c r="D16" s="479"/>
      <c r="E16" s="479"/>
      <c r="F16" s="479"/>
      <c r="G16" s="479"/>
      <c r="H16" s="480"/>
      <c r="I16" s="481" t="s">
        <v>115</v>
      </c>
      <c r="J16" s="482"/>
      <c r="K16" s="628" t="s">
        <v>217</v>
      </c>
      <c r="L16" s="629"/>
      <c r="M16" s="630"/>
      <c r="N16" s="631" t="s">
        <v>217</v>
      </c>
      <c r="O16" s="632"/>
      <c r="P16" s="633"/>
      <c r="Q16" s="631"/>
      <c r="R16" s="632"/>
      <c r="S16" s="633"/>
      <c r="U16" t="e">
        <f>N16*K16</f>
        <v>#VALUE!</v>
      </c>
    </row>
    <row r="17" spans="2:19" ht="12.75">
      <c r="B17" s="252" t="s">
        <v>57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4"/>
      <c r="Q17" s="566">
        <f>Q15+Q16</f>
        <v>0</v>
      </c>
      <c r="R17" s="567"/>
      <c r="S17" s="568"/>
    </row>
    <row r="18" spans="2:19" ht="12.7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258"/>
      <c r="R18" s="258"/>
      <c r="S18" s="258"/>
    </row>
    <row r="19" spans="2:19" ht="12.75">
      <c r="B19" s="56"/>
      <c r="C19" s="23"/>
      <c r="D19" s="23"/>
      <c r="E19" s="23"/>
      <c r="F19" s="23"/>
      <c r="G19" s="23"/>
      <c r="H19" s="23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2:19" ht="12.75">
      <c r="B20" s="57"/>
      <c r="D20" s="54" t="s">
        <v>200</v>
      </c>
      <c r="F20" s="47"/>
      <c r="G20" s="26">
        <f>Q17</f>
        <v>0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2:19" ht="12.75">
      <c r="B21" s="57"/>
      <c r="D21" s="54"/>
      <c r="F21" s="47"/>
      <c r="G21" s="2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2:19" ht="12.75">
      <c r="B22" s="58"/>
      <c r="C22" s="23"/>
      <c r="D22" s="23"/>
      <c r="E22" s="23"/>
      <c r="F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2.75">
      <c r="B23" s="12" t="s">
        <v>95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 t="s">
        <v>60</v>
      </c>
      <c r="N23" s="23"/>
      <c r="O23" s="23"/>
      <c r="P23" s="23"/>
      <c r="Q23" s="23"/>
      <c r="R23" s="23"/>
      <c r="S23" s="23"/>
    </row>
    <row r="24" spans="2:19" ht="12.75">
      <c r="B24" s="1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2.75">
      <c r="B25" s="12" t="s">
        <v>96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 t="s">
        <v>137</v>
      </c>
      <c r="N25" s="23"/>
      <c r="O25" s="23"/>
      <c r="Q25" s="23"/>
      <c r="S25" s="23"/>
    </row>
    <row r="26" spans="2:8" ht="12.75">
      <c r="B26" s="48" t="s">
        <v>61</v>
      </c>
      <c r="C26"/>
      <c r="D26" s="23"/>
      <c r="E26" s="23"/>
      <c r="F26" s="23"/>
      <c r="G26" s="23"/>
      <c r="H26" s="23"/>
    </row>
    <row r="30" spans="2:19" ht="12.75">
      <c r="B30" s="55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3:8" ht="12.75">
      <c r="C31" s="49"/>
      <c r="D31" s="49"/>
      <c r="E31" s="49"/>
      <c r="F31" s="49"/>
      <c r="G31" s="49"/>
      <c r="H31" s="49"/>
    </row>
  </sheetData>
  <sheetProtection/>
  <mergeCells count="28">
    <mergeCell ref="I13:J13"/>
    <mergeCell ref="K13:M13"/>
    <mergeCell ref="N13:P13"/>
    <mergeCell ref="C16:H16"/>
    <mergeCell ref="I16:J16"/>
    <mergeCell ref="K16:M16"/>
    <mergeCell ref="K15:M15"/>
    <mergeCell ref="N15:P15"/>
    <mergeCell ref="Q16:S16"/>
    <mergeCell ref="N16:P16"/>
    <mergeCell ref="I15:J15"/>
    <mergeCell ref="B2:G2"/>
    <mergeCell ref="M2:R2"/>
    <mergeCell ref="M3:Q3"/>
    <mergeCell ref="B11:S11"/>
    <mergeCell ref="B7:S7"/>
    <mergeCell ref="B8:S8"/>
    <mergeCell ref="B9:S9"/>
    <mergeCell ref="Q15:S15"/>
    <mergeCell ref="Q13:S13"/>
    <mergeCell ref="C13:H13"/>
    <mergeCell ref="Q17:S17"/>
    <mergeCell ref="C14:H14"/>
    <mergeCell ref="I14:J14"/>
    <mergeCell ref="K14:M14"/>
    <mergeCell ref="N14:P14"/>
    <mergeCell ref="Q14:S14"/>
    <mergeCell ref="C15:H15"/>
  </mergeCells>
  <printOptions/>
  <pageMargins left="0.5905511811023623" right="0" top="0.3937007874015748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U43"/>
  <sheetViews>
    <sheetView showGridLines="0" zoomScalePageLayoutView="0" workbookViewId="0" topLeftCell="B1">
      <selection activeCell="B7" sqref="B7:S7"/>
    </sheetView>
  </sheetViews>
  <sheetFormatPr defaultColWidth="9.00390625" defaultRowHeight="12.75" outlineLevelRow="1"/>
  <cols>
    <col min="1" max="1" width="3.25390625" style="0" hidden="1" customWidth="1"/>
    <col min="2" max="2" width="4.75390625" style="50" customWidth="1"/>
    <col min="3" max="6" width="4.75390625" style="10" customWidth="1"/>
    <col min="7" max="7" width="11.125" style="10" customWidth="1"/>
    <col min="8" max="8" width="4.75390625" style="10" customWidth="1"/>
    <col min="9" max="9" width="3.375" style="10" customWidth="1"/>
    <col min="10" max="10" width="5.375" style="10" customWidth="1"/>
    <col min="11" max="11" width="4.75390625" style="10" customWidth="1"/>
    <col min="12" max="12" width="4.62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3"/>
      <c r="M1" s="12" t="s">
        <v>118</v>
      </c>
      <c r="N1" s="12"/>
      <c r="O1" s="12"/>
      <c r="P1" s="12"/>
      <c r="Q1" s="12"/>
      <c r="R1" s="13"/>
      <c r="S1" s="13"/>
      <c r="U1" s="1"/>
    </row>
    <row r="2" spans="2:19" ht="12.75" customHeight="1">
      <c r="B2" s="640"/>
      <c r="C2" s="640"/>
      <c r="D2" s="640"/>
      <c r="E2" s="640"/>
      <c r="F2" s="640"/>
      <c r="G2" s="640"/>
      <c r="M2" s="641" t="s">
        <v>221</v>
      </c>
      <c r="N2" s="641"/>
      <c r="O2" s="641"/>
      <c r="P2" s="641"/>
      <c r="Q2" s="641"/>
      <c r="R2" s="641"/>
      <c r="S2" s="78"/>
    </row>
    <row r="3" spans="2:19" ht="12.75">
      <c r="B3" s="3"/>
      <c r="M3" s="642" t="s">
        <v>185</v>
      </c>
      <c r="N3" s="642"/>
      <c r="O3" s="642"/>
      <c r="P3" s="642"/>
      <c r="Q3" s="642"/>
      <c r="R3" s="13"/>
      <c r="S3" s="13"/>
    </row>
    <row r="4" spans="2:17" ht="12.75" customHeight="1">
      <c r="B4" s="3"/>
      <c r="M4" s="12" t="s">
        <v>219</v>
      </c>
      <c r="N4" s="12"/>
      <c r="O4" s="12"/>
      <c r="P4" s="12"/>
      <c r="Q4" s="12"/>
    </row>
    <row r="5" spans="2:13" ht="12.75" customHeight="1">
      <c r="B5" s="3"/>
      <c r="M5" s="12" t="s">
        <v>66</v>
      </c>
    </row>
    <row r="6" spans="6:13" ht="12.75">
      <c r="F6" s="627" t="s">
        <v>24</v>
      </c>
      <c r="G6" s="627"/>
      <c r="H6" s="627"/>
      <c r="I6" s="627"/>
      <c r="J6" s="627"/>
      <c r="K6" s="627"/>
      <c r="L6" s="627"/>
      <c r="M6" s="627"/>
    </row>
    <row r="7" spans="2:19" ht="12.75">
      <c r="B7" s="627" t="s">
        <v>287</v>
      </c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</row>
    <row r="8" spans="6:13" ht="13.5" customHeight="1">
      <c r="F8" s="643" t="s">
        <v>185</v>
      </c>
      <c r="G8" s="643"/>
      <c r="H8" s="643"/>
      <c r="I8" s="643"/>
      <c r="J8" s="643"/>
      <c r="K8" s="643"/>
      <c r="L8" s="643"/>
      <c r="M8" s="643"/>
    </row>
    <row r="9" spans="2:19" ht="11.25" customHeight="1">
      <c r="B9" s="51"/>
      <c r="C9" s="46"/>
      <c r="D9" s="46"/>
      <c r="E9" s="46"/>
      <c r="F9" s="46"/>
      <c r="G9" s="46"/>
      <c r="H9" s="46"/>
      <c r="I9" s="46"/>
      <c r="J9" s="46"/>
      <c r="K9" s="46"/>
      <c r="L9" s="23"/>
      <c r="M9" s="23"/>
      <c r="N9" s="23"/>
      <c r="O9" s="23"/>
      <c r="P9" s="23"/>
      <c r="Q9" s="23"/>
      <c r="R9" s="23"/>
      <c r="S9" s="23"/>
    </row>
    <row r="10" spans="2:19" ht="15.75" customHeight="1">
      <c r="B10" s="490" t="s">
        <v>74</v>
      </c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</row>
    <row r="11" spans="2:19" ht="11.25" customHeight="1">
      <c r="B11" s="5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19" ht="35.25" customHeight="1">
      <c r="B12" s="36" t="s">
        <v>25</v>
      </c>
      <c r="C12" s="501" t="s">
        <v>26</v>
      </c>
      <c r="D12" s="501"/>
      <c r="E12" s="501"/>
      <c r="F12" s="501"/>
      <c r="G12" s="501"/>
      <c r="H12" s="501"/>
      <c r="I12" s="501" t="s">
        <v>28</v>
      </c>
      <c r="J12" s="501"/>
      <c r="K12" s="491" t="s">
        <v>167</v>
      </c>
      <c r="L12" s="492"/>
      <c r="M12" s="493"/>
      <c r="N12" s="501" t="s">
        <v>168</v>
      </c>
      <c r="O12" s="501"/>
      <c r="P12" s="501"/>
      <c r="Q12" s="501" t="s">
        <v>37</v>
      </c>
      <c r="R12" s="501"/>
      <c r="S12" s="501"/>
    </row>
    <row r="13" spans="2:19" ht="13.5" customHeight="1">
      <c r="B13" s="36">
        <v>1</v>
      </c>
      <c r="C13" s="501">
        <v>2</v>
      </c>
      <c r="D13" s="501"/>
      <c r="E13" s="501"/>
      <c r="F13" s="501"/>
      <c r="G13" s="501"/>
      <c r="H13" s="501"/>
      <c r="I13" s="501">
        <v>3</v>
      </c>
      <c r="J13" s="501"/>
      <c r="K13" s="491">
        <v>4</v>
      </c>
      <c r="L13" s="492"/>
      <c r="M13" s="493"/>
      <c r="N13" s="501">
        <v>5</v>
      </c>
      <c r="O13" s="501"/>
      <c r="P13" s="501"/>
      <c r="Q13" s="501">
        <v>6</v>
      </c>
      <c r="R13" s="501"/>
      <c r="S13" s="501"/>
    </row>
    <row r="14" spans="2:19" ht="42" customHeight="1">
      <c r="B14" s="36">
        <v>1</v>
      </c>
      <c r="C14" s="478" t="s">
        <v>248</v>
      </c>
      <c r="D14" s="479"/>
      <c r="E14" s="479"/>
      <c r="F14" s="479"/>
      <c r="G14" s="479"/>
      <c r="H14" s="480"/>
      <c r="I14" s="481" t="s">
        <v>116</v>
      </c>
      <c r="J14" s="482"/>
      <c r="K14" s="628">
        <v>1</v>
      </c>
      <c r="L14" s="629"/>
      <c r="M14" s="630"/>
      <c r="N14" s="631">
        <f>Q14/K14</f>
        <v>0</v>
      </c>
      <c r="O14" s="632"/>
      <c r="P14" s="633"/>
      <c r="Q14" s="631"/>
      <c r="R14" s="632"/>
      <c r="S14" s="633"/>
    </row>
    <row r="15" spans="2:19" ht="18" customHeight="1">
      <c r="B15" s="36">
        <v>2</v>
      </c>
      <c r="C15" s="478" t="s">
        <v>249</v>
      </c>
      <c r="D15" s="479"/>
      <c r="E15" s="479"/>
      <c r="F15" s="479"/>
      <c r="G15" s="479"/>
      <c r="H15" s="480"/>
      <c r="I15" s="481" t="s">
        <v>116</v>
      </c>
      <c r="J15" s="482"/>
      <c r="K15" s="628">
        <v>1</v>
      </c>
      <c r="L15" s="629"/>
      <c r="M15" s="630"/>
      <c r="N15" s="631">
        <f>Q15/K15</f>
        <v>0</v>
      </c>
      <c r="O15" s="632"/>
      <c r="P15" s="633"/>
      <c r="Q15" s="631"/>
      <c r="R15" s="632"/>
      <c r="S15" s="633"/>
    </row>
    <row r="16" spans="2:19" ht="13.5" customHeight="1">
      <c r="B16" s="634" t="s">
        <v>57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6"/>
      <c r="Q16" s="566">
        <f>Q14+Q15</f>
        <v>0</v>
      </c>
      <c r="R16" s="567"/>
      <c r="S16" s="568"/>
    </row>
    <row r="17" spans="2:19" ht="13.5" customHeight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258"/>
      <c r="R17" s="258"/>
      <c r="S17" s="258"/>
    </row>
    <row r="18" spans="2:19" ht="15.75" customHeight="1">
      <c r="B18" s="490" t="s">
        <v>244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</row>
    <row r="19" spans="2:19" ht="10.5" customHeight="1">
      <c r="B19" s="5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35.25" customHeight="1">
      <c r="B20" s="36" t="s">
        <v>25</v>
      </c>
      <c r="C20" s="501" t="s">
        <v>26</v>
      </c>
      <c r="D20" s="501"/>
      <c r="E20" s="501"/>
      <c r="F20" s="501"/>
      <c r="G20" s="501"/>
      <c r="H20" s="501"/>
      <c r="I20" s="501" t="s">
        <v>28</v>
      </c>
      <c r="J20" s="501"/>
      <c r="K20" s="491" t="s">
        <v>167</v>
      </c>
      <c r="L20" s="492"/>
      <c r="M20" s="493"/>
      <c r="N20" s="501" t="s">
        <v>168</v>
      </c>
      <c r="O20" s="501"/>
      <c r="P20" s="501"/>
      <c r="Q20" s="501" t="s">
        <v>37</v>
      </c>
      <c r="R20" s="501"/>
      <c r="S20" s="501"/>
    </row>
    <row r="21" spans="2:19" ht="13.5" customHeight="1">
      <c r="B21" s="36">
        <v>1</v>
      </c>
      <c r="C21" s="501">
        <v>2</v>
      </c>
      <c r="D21" s="501"/>
      <c r="E21" s="501"/>
      <c r="F21" s="501"/>
      <c r="G21" s="501"/>
      <c r="H21" s="501"/>
      <c r="I21" s="501">
        <v>3</v>
      </c>
      <c r="J21" s="501"/>
      <c r="K21" s="491">
        <v>4</v>
      </c>
      <c r="L21" s="492"/>
      <c r="M21" s="493"/>
      <c r="N21" s="501">
        <v>5</v>
      </c>
      <c r="O21" s="501"/>
      <c r="P21" s="501"/>
      <c r="Q21" s="501">
        <v>6</v>
      </c>
      <c r="R21" s="501"/>
      <c r="S21" s="501"/>
    </row>
    <row r="22" spans="2:19" ht="20.25" customHeight="1">
      <c r="B22" s="36">
        <v>1</v>
      </c>
      <c r="C22" s="478" t="s">
        <v>245</v>
      </c>
      <c r="D22" s="479"/>
      <c r="E22" s="479"/>
      <c r="F22" s="479"/>
      <c r="G22" s="479"/>
      <c r="H22" s="480"/>
      <c r="I22" s="481" t="s">
        <v>258</v>
      </c>
      <c r="J22" s="482"/>
      <c r="K22" s="628" t="s">
        <v>217</v>
      </c>
      <c r="L22" s="629"/>
      <c r="M22" s="630"/>
      <c r="N22" s="631" t="s">
        <v>217</v>
      </c>
      <c r="O22" s="632"/>
      <c r="P22" s="633"/>
      <c r="Q22" s="631"/>
      <c r="R22" s="632"/>
      <c r="S22" s="633"/>
    </row>
    <row r="23" spans="2:19" ht="13.5" customHeight="1">
      <c r="B23" s="634" t="s">
        <v>57</v>
      </c>
      <c r="C23" s="635"/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6"/>
      <c r="Q23" s="566">
        <f>Q22</f>
        <v>0</v>
      </c>
      <c r="R23" s="567"/>
      <c r="S23" s="568"/>
    </row>
    <row r="24" spans="2:19" ht="17.2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64"/>
    </row>
    <row r="25" spans="2:19" ht="12.75" outlineLevel="1">
      <c r="B25" s="490" t="s">
        <v>72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</row>
    <row r="26" spans="2:19" ht="12.75" outlineLevel="1">
      <c r="B26" s="5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25.5" outlineLevel="1">
      <c r="B27" s="36" t="s">
        <v>25</v>
      </c>
      <c r="C27" s="501" t="s">
        <v>26</v>
      </c>
      <c r="D27" s="501"/>
      <c r="E27" s="501"/>
      <c r="F27" s="501"/>
      <c r="G27" s="501"/>
      <c r="H27" s="501"/>
      <c r="I27" s="501" t="s">
        <v>28</v>
      </c>
      <c r="J27" s="501"/>
      <c r="K27" s="491" t="s">
        <v>167</v>
      </c>
      <c r="L27" s="492"/>
      <c r="M27" s="493"/>
      <c r="N27" s="501" t="s">
        <v>168</v>
      </c>
      <c r="O27" s="501"/>
      <c r="P27" s="501"/>
      <c r="Q27" s="501" t="s">
        <v>37</v>
      </c>
      <c r="R27" s="501"/>
      <c r="S27" s="501"/>
    </row>
    <row r="28" spans="2:19" ht="12.75" outlineLevel="1">
      <c r="B28" s="36">
        <v>1</v>
      </c>
      <c r="C28" s="501">
        <v>2</v>
      </c>
      <c r="D28" s="501"/>
      <c r="E28" s="501"/>
      <c r="F28" s="501"/>
      <c r="G28" s="501"/>
      <c r="H28" s="501"/>
      <c r="I28" s="501">
        <v>3</v>
      </c>
      <c r="J28" s="501"/>
      <c r="K28" s="491">
        <v>4</v>
      </c>
      <c r="L28" s="492"/>
      <c r="M28" s="493"/>
      <c r="N28" s="501">
        <v>5</v>
      </c>
      <c r="O28" s="501"/>
      <c r="P28" s="501"/>
      <c r="Q28" s="501">
        <v>6</v>
      </c>
      <c r="R28" s="501"/>
      <c r="S28" s="501"/>
    </row>
    <row r="29" spans="2:21" ht="24.75" customHeight="1" outlineLevel="1">
      <c r="B29" s="36">
        <v>1</v>
      </c>
      <c r="C29" s="478" t="s">
        <v>246</v>
      </c>
      <c r="D29" s="479"/>
      <c r="E29" s="479"/>
      <c r="F29" s="479"/>
      <c r="G29" s="479"/>
      <c r="H29" s="480"/>
      <c r="I29" s="481" t="s">
        <v>270</v>
      </c>
      <c r="J29" s="482"/>
      <c r="K29" s="628" t="s">
        <v>217</v>
      </c>
      <c r="L29" s="629"/>
      <c r="M29" s="630"/>
      <c r="N29" s="631" t="s">
        <v>217</v>
      </c>
      <c r="O29" s="632"/>
      <c r="P29" s="633"/>
      <c r="Q29" s="631"/>
      <c r="R29" s="632"/>
      <c r="S29" s="633"/>
      <c r="U29" t="e">
        <f>N29*K29</f>
        <v>#VALUE!</v>
      </c>
    </row>
    <row r="30" spans="2:19" ht="12.75" outlineLevel="1">
      <c r="B30" s="634" t="s">
        <v>57</v>
      </c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6"/>
      <c r="Q30" s="566">
        <f>Q29</f>
        <v>0</v>
      </c>
      <c r="R30" s="567"/>
      <c r="S30" s="568"/>
    </row>
    <row r="31" spans="2:19" ht="12.75">
      <c r="B31" s="56"/>
      <c r="C31" s="23"/>
      <c r="D31" s="23"/>
      <c r="E31" s="23"/>
      <c r="F31" s="23"/>
      <c r="G31" s="23"/>
      <c r="H31" s="23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2:19" ht="12.75">
      <c r="B32" s="57"/>
      <c r="D32" s="54" t="s">
        <v>200</v>
      </c>
      <c r="F32" s="47"/>
      <c r="G32" s="26">
        <f>Q16+Q30+Q23</f>
        <v>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2.75">
      <c r="B33" s="57"/>
      <c r="D33" s="54"/>
      <c r="F33" s="47"/>
      <c r="G33" s="2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2:19" ht="12.75">
      <c r="B34" s="58"/>
      <c r="C34" s="23"/>
      <c r="D34" s="23"/>
      <c r="E34" s="23"/>
      <c r="F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2:19" ht="12.75">
      <c r="B35" s="12" t="s">
        <v>95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 t="s">
        <v>60</v>
      </c>
      <c r="N35" s="23"/>
      <c r="O35" s="23"/>
      <c r="P35" s="23"/>
      <c r="Q35" s="23"/>
      <c r="R35" s="23"/>
      <c r="S35" s="23"/>
    </row>
    <row r="36" spans="2:19" ht="12.75">
      <c r="B36" s="1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2.75">
      <c r="B37" s="12" t="s">
        <v>96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 t="s">
        <v>137</v>
      </c>
      <c r="N37" s="23"/>
      <c r="O37" s="23"/>
      <c r="P37" s="48" t="s">
        <v>61</v>
      </c>
      <c r="Q37" s="23"/>
      <c r="S37" s="23"/>
    </row>
    <row r="38" spans="3:8" ht="12.75">
      <c r="C38"/>
      <c r="D38" s="23"/>
      <c r="E38" s="23"/>
      <c r="F38" s="23"/>
      <c r="G38" s="23"/>
      <c r="H38" s="23"/>
    </row>
    <row r="42" spans="2:19" ht="12.75">
      <c r="B42" s="55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3:8" ht="12.75">
      <c r="C43" s="49"/>
      <c r="D43" s="49"/>
      <c r="E43" s="49"/>
      <c r="F43" s="49"/>
      <c r="G43" s="49"/>
      <c r="H43" s="49"/>
    </row>
  </sheetData>
  <sheetProtection/>
  <mergeCells count="65">
    <mergeCell ref="C12:H12"/>
    <mergeCell ref="B2:G2"/>
    <mergeCell ref="M2:R2"/>
    <mergeCell ref="F6:M6"/>
    <mergeCell ref="F8:M8"/>
    <mergeCell ref="M3:Q3"/>
    <mergeCell ref="I12:J12"/>
    <mergeCell ref="B7:S7"/>
    <mergeCell ref="N13:P13"/>
    <mergeCell ref="Q14:S14"/>
    <mergeCell ref="C13:H13"/>
    <mergeCell ref="Q15:S15"/>
    <mergeCell ref="Q16:S16"/>
    <mergeCell ref="C15:H15"/>
    <mergeCell ref="I15:J15"/>
    <mergeCell ref="K15:M15"/>
    <mergeCell ref="I21:J21"/>
    <mergeCell ref="C14:H14"/>
    <mergeCell ref="B10:S10"/>
    <mergeCell ref="N14:P14"/>
    <mergeCell ref="Q12:S12"/>
    <mergeCell ref="K12:M12"/>
    <mergeCell ref="N15:P15"/>
    <mergeCell ref="K14:M14"/>
    <mergeCell ref="N12:P12"/>
    <mergeCell ref="B16:P16"/>
    <mergeCell ref="C21:H21"/>
    <mergeCell ref="B25:S25"/>
    <mergeCell ref="Q13:S13"/>
    <mergeCell ref="I20:J20"/>
    <mergeCell ref="K20:M20"/>
    <mergeCell ref="N20:P20"/>
    <mergeCell ref="Q20:S20"/>
    <mergeCell ref="I13:J13"/>
    <mergeCell ref="K13:M13"/>
    <mergeCell ref="I14:J14"/>
    <mergeCell ref="B30:P30"/>
    <mergeCell ref="Q30:S30"/>
    <mergeCell ref="C28:H28"/>
    <mergeCell ref="I28:J28"/>
    <mergeCell ref="K28:M28"/>
    <mergeCell ref="Q29:S29"/>
    <mergeCell ref="Q28:S28"/>
    <mergeCell ref="C29:H29"/>
    <mergeCell ref="I29:J29"/>
    <mergeCell ref="N28:P28"/>
    <mergeCell ref="K29:M29"/>
    <mergeCell ref="Q27:S27"/>
    <mergeCell ref="B23:P23"/>
    <mergeCell ref="Q23:S23"/>
    <mergeCell ref="N27:P27"/>
    <mergeCell ref="C27:H27"/>
    <mergeCell ref="I27:J27"/>
    <mergeCell ref="K27:M27"/>
    <mergeCell ref="N29:P29"/>
    <mergeCell ref="B18:S18"/>
    <mergeCell ref="C20:H20"/>
    <mergeCell ref="C22:H22"/>
    <mergeCell ref="K21:M21"/>
    <mergeCell ref="N21:P21"/>
    <mergeCell ref="Q21:S21"/>
    <mergeCell ref="K22:M22"/>
    <mergeCell ref="N22:P22"/>
    <mergeCell ref="Q22:S22"/>
    <mergeCell ref="I22:J22"/>
  </mergeCells>
  <printOptions/>
  <pageMargins left="0.5905511811023623" right="0" top="0.3937007874015748" bottom="0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A1:Y307"/>
  <sheetViews>
    <sheetView showGridLines="0" zoomScalePageLayoutView="0" workbookViewId="0" topLeftCell="B281">
      <selection activeCell="S311" sqref="S310:S311"/>
    </sheetView>
  </sheetViews>
  <sheetFormatPr defaultColWidth="9.00390625" defaultRowHeight="12.75" outlineLevelRow="1"/>
  <cols>
    <col min="1" max="1" width="3.25390625" style="0" hidden="1" customWidth="1"/>
    <col min="2" max="2" width="4.625" style="250" customWidth="1"/>
    <col min="3" max="6" width="4.75390625" style="5" customWidth="1"/>
    <col min="7" max="7" width="11.125" style="5" customWidth="1"/>
    <col min="8" max="8" width="4.75390625" style="5" customWidth="1"/>
    <col min="9" max="9" width="3.375" style="5" customWidth="1"/>
    <col min="10" max="10" width="5.375" style="5" customWidth="1"/>
    <col min="11" max="11" width="4.75390625" style="5" customWidth="1"/>
    <col min="12" max="12" width="4.625" style="5" customWidth="1"/>
    <col min="13" max="13" width="6.125" style="5" customWidth="1"/>
    <col min="14" max="14" width="15.875" style="5" customWidth="1"/>
    <col min="15" max="18" width="4.75390625" style="5" customWidth="1"/>
    <col min="19" max="19" width="9.625" style="5" customWidth="1"/>
    <col min="20" max="20" width="4.75390625" style="0" customWidth="1"/>
    <col min="21" max="21" width="14.75390625" style="0" customWidth="1"/>
    <col min="22" max="22" width="10.875" style="0" customWidth="1"/>
  </cols>
  <sheetData>
    <row r="1" spans="1:21" ht="12.75">
      <c r="A1" s="363"/>
      <c r="B1" s="61"/>
      <c r="M1" s="61" t="s">
        <v>118</v>
      </c>
      <c r="N1" s="61"/>
      <c r="O1" s="61"/>
      <c r="P1" s="61"/>
      <c r="Q1" s="61"/>
      <c r="R1" s="393"/>
      <c r="S1" s="393"/>
      <c r="U1" s="1"/>
    </row>
    <row r="2" spans="1:19" ht="12.75" customHeight="1">
      <c r="A2" s="363"/>
      <c r="B2" s="473"/>
      <c r="C2" s="473"/>
      <c r="D2" s="473"/>
      <c r="E2" s="473"/>
      <c r="F2" s="473"/>
      <c r="G2" s="473"/>
      <c r="M2" s="626" t="s">
        <v>334</v>
      </c>
      <c r="N2" s="626"/>
      <c r="O2" s="626"/>
      <c r="P2" s="626"/>
      <c r="Q2" s="626"/>
      <c r="R2" s="626"/>
      <c r="S2" s="626"/>
    </row>
    <row r="3" spans="1:19" ht="12.75">
      <c r="A3" s="363"/>
      <c r="B3" s="61"/>
      <c r="M3" s="61" t="s">
        <v>333</v>
      </c>
      <c r="N3" s="61"/>
      <c r="O3" s="61"/>
      <c r="P3" s="61"/>
      <c r="Q3" s="61"/>
      <c r="R3" s="393"/>
      <c r="S3" s="393"/>
    </row>
    <row r="4" spans="1:17" ht="12.75" customHeight="1">
      <c r="A4" s="363"/>
      <c r="B4" s="61"/>
      <c r="M4" s="61" t="s">
        <v>66</v>
      </c>
      <c r="N4" s="61"/>
      <c r="O4" s="61"/>
      <c r="P4" s="61"/>
      <c r="Q4" s="61"/>
    </row>
    <row r="5" spans="1:13" ht="12.75">
      <c r="A5" s="363"/>
      <c r="F5" s="505" t="s">
        <v>24</v>
      </c>
      <c r="G5" s="505"/>
      <c r="H5" s="505"/>
      <c r="I5" s="505"/>
      <c r="J5" s="505"/>
      <c r="K5" s="505"/>
      <c r="L5" s="505"/>
      <c r="M5" s="505"/>
    </row>
    <row r="6" spans="1:19" ht="12.75">
      <c r="A6" s="363"/>
      <c r="B6" s="505" t="s">
        <v>312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</row>
    <row r="7" spans="1:13" ht="13.5" customHeight="1">
      <c r="A7" s="363"/>
      <c r="F7" s="559" t="s">
        <v>185</v>
      </c>
      <c r="G7" s="559"/>
      <c r="H7" s="559"/>
      <c r="I7" s="559"/>
      <c r="J7" s="559"/>
      <c r="K7" s="559"/>
      <c r="L7" s="559"/>
      <c r="M7" s="559"/>
    </row>
    <row r="8" ht="19.5" customHeight="1">
      <c r="A8" s="363"/>
    </row>
    <row r="9" spans="1:19" ht="5.25" customHeight="1" hidden="1" outlineLevel="1">
      <c r="A9" s="363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6"/>
      <c r="Q9" s="397"/>
      <c r="R9" s="62"/>
      <c r="S9" s="62"/>
    </row>
    <row r="10" spans="1:19" ht="9.75" customHeight="1" hidden="1" outlineLevel="1">
      <c r="A10" s="363"/>
      <c r="B10" s="379"/>
      <c r="C10" s="398"/>
      <c r="D10" s="398"/>
      <c r="E10" s="398"/>
      <c r="F10" s="398"/>
      <c r="G10" s="398"/>
      <c r="H10" s="398"/>
      <c r="I10" s="398"/>
      <c r="J10" s="398"/>
      <c r="K10" s="398"/>
      <c r="L10" s="62"/>
      <c r="M10" s="62"/>
      <c r="N10" s="62"/>
      <c r="O10" s="62"/>
      <c r="P10" s="62"/>
      <c r="Q10" s="62"/>
      <c r="R10" s="62"/>
      <c r="S10" s="62"/>
    </row>
    <row r="11" spans="1:19" ht="15.75" customHeight="1" hidden="1" outlineLevel="1">
      <c r="A11" s="363"/>
      <c r="B11" s="531" t="s">
        <v>74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</row>
    <row r="12" spans="1:19" ht="15.75" customHeight="1" hidden="1" outlineLevel="1">
      <c r="A12" s="363"/>
      <c r="B12" s="37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35.25" customHeight="1" hidden="1" outlineLevel="1">
      <c r="A13" s="363"/>
      <c r="B13" s="4" t="s">
        <v>25</v>
      </c>
      <c r="C13" s="471" t="s">
        <v>26</v>
      </c>
      <c r="D13" s="471"/>
      <c r="E13" s="471"/>
      <c r="F13" s="471"/>
      <c r="G13" s="471"/>
      <c r="H13" s="471"/>
      <c r="I13" s="471" t="s">
        <v>28</v>
      </c>
      <c r="J13" s="471"/>
      <c r="K13" s="524" t="s">
        <v>167</v>
      </c>
      <c r="L13" s="525"/>
      <c r="M13" s="526"/>
      <c r="N13" s="471" t="s">
        <v>168</v>
      </c>
      <c r="O13" s="471"/>
      <c r="P13" s="471"/>
      <c r="Q13" s="471" t="s">
        <v>37</v>
      </c>
      <c r="R13" s="471"/>
      <c r="S13" s="471"/>
    </row>
    <row r="14" spans="1:19" ht="13.5" customHeight="1" hidden="1" outlineLevel="1">
      <c r="A14" s="363"/>
      <c r="B14" s="4">
        <v>1</v>
      </c>
      <c r="C14" s="471">
        <v>2</v>
      </c>
      <c r="D14" s="471"/>
      <c r="E14" s="471"/>
      <c r="F14" s="471"/>
      <c r="G14" s="471"/>
      <c r="H14" s="471"/>
      <c r="I14" s="471">
        <v>3</v>
      </c>
      <c r="J14" s="471"/>
      <c r="K14" s="524">
        <v>4</v>
      </c>
      <c r="L14" s="525"/>
      <c r="M14" s="526"/>
      <c r="N14" s="471">
        <v>5</v>
      </c>
      <c r="O14" s="471"/>
      <c r="P14" s="471"/>
      <c r="Q14" s="471">
        <v>6</v>
      </c>
      <c r="R14" s="471"/>
      <c r="S14" s="471"/>
    </row>
    <row r="15" spans="1:19" ht="18" customHeight="1" hidden="1" outlineLevel="1">
      <c r="A15" s="363"/>
      <c r="B15" s="4">
        <v>1</v>
      </c>
      <c r="C15" s="519" t="s">
        <v>180</v>
      </c>
      <c r="D15" s="520"/>
      <c r="E15" s="520"/>
      <c r="F15" s="520"/>
      <c r="G15" s="520"/>
      <c r="H15" s="530"/>
      <c r="I15" s="536" t="s">
        <v>78</v>
      </c>
      <c r="J15" s="537"/>
      <c r="K15" s="527">
        <f>Q15/N15</f>
        <v>0</v>
      </c>
      <c r="L15" s="528"/>
      <c r="M15" s="529"/>
      <c r="N15" s="556">
        <v>1</v>
      </c>
      <c r="O15" s="557"/>
      <c r="P15" s="558"/>
      <c r="Q15" s="556">
        <v>0</v>
      </c>
      <c r="R15" s="557"/>
      <c r="S15" s="558"/>
    </row>
    <row r="16" spans="1:21" ht="18" customHeight="1" hidden="1" outlineLevel="1">
      <c r="A16" s="363"/>
      <c r="B16" s="4">
        <v>2</v>
      </c>
      <c r="C16" s="519" t="s">
        <v>183</v>
      </c>
      <c r="D16" s="520"/>
      <c r="E16" s="520"/>
      <c r="F16" s="520"/>
      <c r="G16" s="520"/>
      <c r="H16" s="530"/>
      <c r="I16" s="536" t="s">
        <v>78</v>
      </c>
      <c r="J16" s="537"/>
      <c r="K16" s="527">
        <v>7</v>
      </c>
      <c r="L16" s="528"/>
      <c r="M16" s="529"/>
      <c r="N16" s="556">
        <v>500</v>
      </c>
      <c r="O16" s="557"/>
      <c r="P16" s="558"/>
      <c r="Q16" s="556">
        <v>0</v>
      </c>
      <c r="R16" s="557"/>
      <c r="S16" s="558"/>
      <c r="U16">
        <f>K16*N16</f>
        <v>3500</v>
      </c>
    </row>
    <row r="17" spans="1:19" ht="13.5" customHeight="1" hidden="1" outlineLevel="1">
      <c r="A17" s="363"/>
      <c r="B17" s="623" t="s">
        <v>57</v>
      </c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5"/>
      <c r="Q17" s="566">
        <f>Q15+Q16</f>
        <v>0</v>
      </c>
      <c r="R17" s="567"/>
      <c r="S17" s="568"/>
    </row>
    <row r="18" spans="1:19" ht="12.75" hidden="1" outlineLevel="1">
      <c r="A18" s="363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4"/>
      <c r="R18" s="64"/>
      <c r="S18" s="64"/>
    </row>
    <row r="19" spans="1:19" ht="12.75" hidden="1" outlineLevel="1">
      <c r="A19" s="363"/>
      <c r="B19" s="531" t="s">
        <v>72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</row>
    <row r="20" spans="1:19" ht="12.75" hidden="1" outlineLevel="1">
      <c r="A20" s="363"/>
      <c r="B20" s="37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19" ht="25.5" hidden="1" outlineLevel="1">
      <c r="A21" s="363"/>
      <c r="B21" s="4" t="s">
        <v>25</v>
      </c>
      <c r="C21" s="471" t="s">
        <v>26</v>
      </c>
      <c r="D21" s="471"/>
      <c r="E21" s="471"/>
      <c r="F21" s="471"/>
      <c r="G21" s="471"/>
      <c r="H21" s="471"/>
      <c r="I21" s="471" t="s">
        <v>28</v>
      </c>
      <c r="J21" s="471"/>
      <c r="K21" s="524" t="s">
        <v>167</v>
      </c>
      <c r="L21" s="525"/>
      <c r="M21" s="526"/>
      <c r="N21" s="471" t="s">
        <v>168</v>
      </c>
      <c r="O21" s="471"/>
      <c r="P21" s="471"/>
      <c r="Q21" s="471" t="s">
        <v>37</v>
      </c>
      <c r="R21" s="471"/>
      <c r="S21" s="471"/>
    </row>
    <row r="22" spans="1:19" ht="12.75" hidden="1" outlineLevel="1">
      <c r="A22" s="363"/>
      <c r="B22" s="4">
        <v>1</v>
      </c>
      <c r="C22" s="471">
        <v>2</v>
      </c>
      <c r="D22" s="471"/>
      <c r="E22" s="471"/>
      <c r="F22" s="471"/>
      <c r="G22" s="471"/>
      <c r="H22" s="471"/>
      <c r="I22" s="471">
        <v>3</v>
      </c>
      <c r="J22" s="471"/>
      <c r="K22" s="524">
        <v>4</v>
      </c>
      <c r="L22" s="525"/>
      <c r="M22" s="526"/>
      <c r="N22" s="471">
        <v>5</v>
      </c>
      <c r="O22" s="471"/>
      <c r="P22" s="471"/>
      <c r="Q22" s="471">
        <v>6</v>
      </c>
      <c r="R22" s="471"/>
      <c r="S22" s="471"/>
    </row>
    <row r="23" spans="1:21" ht="12.75" hidden="1" outlineLevel="1">
      <c r="A23" s="363"/>
      <c r="B23" s="4">
        <v>1</v>
      </c>
      <c r="C23" s="519" t="s">
        <v>184</v>
      </c>
      <c r="D23" s="520"/>
      <c r="E23" s="520"/>
      <c r="F23" s="520"/>
      <c r="G23" s="520"/>
      <c r="H23" s="530"/>
      <c r="I23" s="536" t="s">
        <v>78</v>
      </c>
      <c r="J23" s="537"/>
      <c r="K23" s="527">
        <v>5</v>
      </c>
      <c r="L23" s="528"/>
      <c r="M23" s="529"/>
      <c r="N23" s="556">
        <v>1500</v>
      </c>
      <c r="O23" s="557"/>
      <c r="P23" s="558"/>
      <c r="Q23" s="556">
        <v>0</v>
      </c>
      <c r="R23" s="557"/>
      <c r="S23" s="558"/>
      <c r="U23">
        <f>N23*K23</f>
        <v>7500</v>
      </c>
    </row>
    <row r="24" spans="1:19" ht="12.75" hidden="1" outlineLevel="1">
      <c r="A24" s="363"/>
      <c r="B24" s="623" t="s">
        <v>57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5"/>
      <c r="Q24" s="566">
        <f>Q23</f>
        <v>0</v>
      </c>
      <c r="R24" s="567"/>
      <c r="S24" s="568"/>
    </row>
    <row r="25" spans="1:19" ht="12.75" hidden="1" outlineLevel="1">
      <c r="A25" s="363"/>
      <c r="B25" s="400"/>
      <c r="C25" s="62"/>
      <c r="D25" s="62"/>
      <c r="E25" s="62"/>
      <c r="F25" s="62"/>
      <c r="G25" s="62"/>
      <c r="H25" s="62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ht="12.75" hidden="1" outlineLevel="1">
      <c r="A26" s="363"/>
      <c r="B26" s="401"/>
      <c r="D26" s="402" t="s">
        <v>200</v>
      </c>
      <c r="F26" s="68"/>
      <c r="G26" s="64">
        <f>Q17+Q24</f>
        <v>0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2.75" hidden="1" outlineLevel="1">
      <c r="A27" s="363"/>
      <c r="B27" s="401"/>
      <c r="D27" s="402"/>
      <c r="F27" s="68"/>
      <c r="G27" s="64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2.75" hidden="1" outlineLevel="1">
      <c r="A28" s="363"/>
      <c r="B28" s="400"/>
      <c r="C28" s="62"/>
      <c r="D28" s="62"/>
      <c r="E28" s="62"/>
      <c r="F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2.75" hidden="1" outlineLevel="1">
      <c r="A29" s="363"/>
      <c r="B29" s="61" t="s">
        <v>95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 t="s">
        <v>60</v>
      </c>
      <c r="N29" s="62"/>
      <c r="O29" s="62"/>
      <c r="P29" s="62"/>
      <c r="Q29" s="62"/>
      <c r="R29" s="62"/>
      <c r="S29" s="62"/>
    </row>
    <row r="30" spans="1:19" ht="12.75" hidden="1" outlineLevel="1">
      <c r="A30" s="363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.75" hidden="1" outlineLevel="1">
      <c r="A31" s="363"/>
      <c r="B31" s="61" t="s">
        <v>96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 t="s">
        <v>137</v>
      </c>
      <c r="N31" s="62"/>
      <c r="O31" s="62"/>
      <c r="P31" s="403" t="s">
        <v>61</v>
      </c>
      <c r="Q31" s="62"/>
      <c r="S31" s="62"/>
    </row>
    <row r="32" spans="1:8" ht="12.75" hidden="1" outlineLevel="1">
      <c r="A32" s="363"/>
      <c r="D32" s="62"/>
      <c r="E32" s="62"/>
      <c r="F32" s="62"/>
      <c r="G32" s="62"/>
      <c r="H32" s="62"/>
    </row>
    <row r="33" spans="1:19" ht="12.75" hidden="1" outlineLevel="1">
      <c r="A33" s="363"/>
      <c r="B33" s="61"/>
      <c r="M33" s="61" t="s">
        <v>118</v>
      </c>
      <c r="N33" s="61"/>
      <c r="O33" s="61"/>
      <c r="P33" s="61"/>
      <c r="Q33" s="61"/>
      <c r="R33" s="393"/>
      <c r="S33" s="393"/>
    </row>
    <row r="34" spans="1:19" ht="12.75" hidden="1" outlineLevel="1">
      <c r="A34" s="363"/>
      <c r="B34" s="473"/>
      <c r="C34" s="473"/>
      <c r="D34" s="473"/>
      <c r="E34" s="473"/>
      <c r="F34" s="473"/>
      <c r="G34" s="473"/>
      <c r="M34" s="473" t="s">
        <v>186</v>
      </c>
      <c r="N34" s="473"/>
      <c r="O34" s="473"/>
      <c r="P34" s="473"/>
      <c r="Q34" s="473"/>
      <c r="R34" s="473"/>
      <c r="S34" s="473"/>
    </row>
    <row r="35" spans="1:19" ht="12.75" hidden="1" outlineLevel="1">
      <c r="A35" s="363"/>
      <c r="B35" s="473"/>
      <c r="C35" s="473"/>
      <c r="D35" s="473"/>
      <c r="E35" s="473"/>
      <c r="F35" s="473"/>
      <c r="G35" s="473"/>
      <c r="M35" s="473"/>
      <c r="N35" s="473"/>
      <c r="O35" s="473"/>
      <c r="P35" s="473"/>
      <c r="Q35" s="473"/>
      <c r="R35" s="473"/>
      <c r="S35" s="473"/>
    </row>
    <row r="36" spans="1:19" ht="12.75" hidden="1" outlineLevel="1">
      <c r="A36" s="363"/>
      <c r="B36" s="61"/>
      <c r="M36" s="61" t="s">
        <v>187</v>
      </c>
      <c r="N36" s="61"/>
      <c r="O36" s="61"/>
      <c r="P36" s="61"/>
      <c r="Q36" s="61"/>
      <c r="R36" s="393"/>
      <c r="S36" s="393"/>
    </row>
    <row r="37" spans="1:17" ht="12.75" hidden="1" outlineLevel="1">
      <c r="A37" s="363"/>
      <c r="B37" s="61"/>
      <c r="M37" s="61" t="s">
        <v>66</v>
      </c>
      <c r="N37" s="61"/>
      <c r="O37" s="61"/>
      <c r="P37" s="61"/>
      <c r="Q37" s="61"/>
    </row>
    <row r="38" spans="1:2" ht="12.75" hidden="1" outlineLevel="1">
      <c r="A38" s="363"/>
      <c r="B38" s="5"/>
    </row>
    <row r="39" spans="1:14" ht="12.75" hidden="1" outlineLevel="1">
      <c r="A39" s="363"/>
      <c r="B39" s="5"/>
      <c r="G39" s="505" t="s">
        <v>24</v>
      </c>
      <c r="H39" s="505"/>
      <c r="I39" s="505"/>
      <c r="J39" s="505"/>
      <c r="K39" s="505"/>
      <c r="L39" s="505"/>
      <c r="M39" s="505"/>
      <c r="N39" s="505"/>
    </row>
    <row r="40" spans="1:14" ht="12.75" hidden="1" outlineLevel="1">
      <c r="A40" s="363"/>
      <c r="B40" s="5"/>
      <c r="G40" s="505" t="s">
        <v>206</v>
      </c>
      <c r="H40" s="505"/>
      <c r="I40" s="505"/>
      <c r="J40" s="505"/>
      <c r="K40" s="505"/>
      <c r="L40" s="505"/>
      <c r="M40" s="505"/>
      <c r="N40" s="505"/>
    </row>
    <row r="41" spans="1:14" ht="12.75" hidden="1" outlineLevel="1">
      <c r="A41" s="363"/>
      <c r="B41" s="5"/>
      <c r="F41" s="404"/>
      <c r="G41" s="559" t="s">
        <v>185</v>
      </c>
      <c r="H41" s="559"/>
      <c r="I41" s="559"/>
      <c r="J41" s="559"/>
      <c r="K41" s="559"/>
      <c r="L41" s="559"/>
      <c r="M41" s="559"/>
      <c r="N41" s="559"/>
    </row>
    <row r="42" spans="1:2" ht="12.75" hidden="1" outlineLevel="1">
      <c r="A42" s="363"/>
      <c r="B42" s="5"/>
    </row>
    <row r="43" spans="1:19" ht="12.75" hidden="1" outlineLevel="1">
      <c r="A43" s="363"/>
      <c r="B43" s="405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7"/>
      <c r="Q43" s="408"/>
      <c r="R43" s="408"/>
      <c r="S43" s="408"/>
    </row>
    <row r="44" spans="1:19" ht="12.75" hidden="1" outlineLevel="1">
      <c r="A44" s="363"/>
      <c r="B44" s="531" t="s">
        <v>74</v>
      </c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</row>
    <row r="45" spans="1:19" ht="12.75" hidden="1" outlineLevel="1">
      <c r="A45" s="363"/>
      <c r="B45" s="37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 t="s">
        <v>30</v>
      </c>
      <c r="S45" s="62"/>
    </row>
    <row r="46" spans="1:19" ht="25.5" hidden="1" outlineLevel="1">
      <c r="A46" s="363"/>
      <c r="B46" s="4" t="s">
        <v>25</v>
      </c>
      <c r="C46" s="471" t="s">
        <v>26</v>
      </c>
      <c r="D46" s="471"/>
      <c r="E46" s="471"/>
      <c r="F46" s="471"/>
      <c r="G46" s="471"/>
      <c r="H46" s="471"/>
      <c r="I46" s="471"/>
      <c r="J46" s="471" t="s">
        <v>28</v>
      </c>
      <c r="K46" s="471"/>
      <c r="L46" s="524" t="s">
        <v>122</v>
      </c>
      <c r="M46" s="525"/>
      <c r="N46" s="525"/>
      <c r="O46" s="525"/>
      <c r="P46" s="525"/>
      <c r="Q46" s="525"/>
      <c r="R46" s="525"/>
      <c r="S46" s="526"/>
    </row>
    <row r="47" spans="1:19" ht="12.75" hidden="1" outlineLevel="1">
      <c r="A47" s="363"/>
      <c r="B47" s="4">
        <v>1</v>
      </c>
      <c r="C47" s="471">
        <v>2</v>
      </c>
      <c r="D47" s="471"/>
      <c r="E47" s="471"/>
      <c r="F47" s="471"/>
      <c r="G47" s="471"/>
      <c r="H47" s="471"/>
      <c r="I47" s="471"/>
      <c r="J47" s="471">
        <v>3</v>
      </c>
      <c r="K47" s="471"/>
      <c r="L47" s="524">
        <v>4</v>
      </c>
      <c r="M47" s="525"/>
      <c r="N47" s="525"/>
      <c r="O47" s="525"/>
      <c r="P47" s="525"/>
      <c r="Q47" s="525"/>
      <c r="R47" s="525"/>
      <c r="S47" s="526"/>
    </row>
    <row r="48" spans="1:19" ht="34.5" customHeight="1" hidden="1" outlineLevel="1">
      <c r="A48" s="363"/>
      <c r="B48" s="4">
        <v>1</v>
      </c>
      <c r="C48" s="519" t="s">
        <v>134</v>
      </c>
      <c r="D48" s="520"/>
      <c r="E48" s="520"/>
      <c r="F48" s="520"/>
      <c r="G48" s="520"/>
      <c r="H48" s="520"/>
      <c r="I48" s="530"/>
      <c r="J48" s="521" t="s">
        <v>31</v>
      </c>
      <c r="K48" s="521"/>
      <c r="L48" s="522">
        <v>0</v>
      </c>
      <c r="M48" s="595"/>
      <c r="N48" s="595"/>
      <c r="O48" s="595"/>
      <c r="P48" s="595"/>
      <c r="Q48" s="595"/>
      <c r="R48" s="595"/>
      <c r="S48" s="523"/>
    </row>
    <row r="49" spans="1:19" ht="12.75" hidden="1" outlineLevel="1">
      <c r="A49" s="363"/>
      <c r="B49" s="4"/>
      <c r="C49" s="592" t="s">
        <v>57</v>
      </c>
      <c r="D49" s="592"/>
      <c r="E49" s="592"/>
      <c r="F49" s="592"/>
      <c r="G49" s="592"/>
      <c r="H49" s="592"/>
      <c r="I49" s="592"/>
      <c r="J49" s="509"/>
      <c r="K49" s="510"/>
      <c r="L49" s="621">
        <f>L48</f>
        <v>0</v>
      </c>
      <c r="M49" s="621"/>
      <c r="N49" s="621"/>
      <c r="O49" s="621"/>
      <c r="P49" s="621"/>
      <c r="Q49" s="621"/>
      <c r="R49" s="621"/>
      <c r="S49" s="622"/>
    </row>
    <row r="50" spans="1:19" ht="12.75" hidden="1" outlineLevel="1">
      <c r="A50" s="363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6"/>
      <c r="Q50" s="397"/>
      <c r="R50" s="62"/>
      <c r="S50" s="62"/>
    </row>
    <row r="51" spans="1:19" ht="12.75" hidden="1" outlineLevel="1">
      <c r="A51" s="363"/>
      <c r="B51" s="531" t="s">
        <v>72</v>
      </c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</row>
    <row r="52" spans="1:19" ht="12.75" hidden="1" outlineLevel="1">
      <c r="A52" s="363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62" t="s">
        <v>30</v>
      </c>
      <c r="S52" s="399"/>
    </row>
    <row r="53" spans="1:19" ht="25.5" hidden="1" outlineLevel="1">
      <c r="A53" s="363"/>
      <c r="B53" s="4" t="s">
        <v>25</v>
      </c>
      <c r="C53" s="471" t="s">
        <v>26</v>
      </c>
      <c r="D53" s="471"/>
      <c r="E53" s="471"/>
      <c r="F53" s="471"/>
      <c r="G53" s="471"/>
      <c r="H53" s="471"/>
      <c r="I53" s="471" t="s">
        <v>28</v>
      </c>
      <c r="J53" s="471"/>
      <c r="K53" s="524" t="s">
        <v>167</v>
      </c>
      <c r="L53" s="525"/>
      <c r="M53" s="526"/>
      <c r="N53" s="471" t="s">
        <v>168</v>
      </c>
      <c r="O53" s="471"/>
      <c r="P53" s="471"/>
      <c r="Q53" s="471" t="s">
        <v>37</v>
      </c>
      <c r="R53" s="471"/>
      <c r="S53" s="471"/>
    </row>
    <row r="54" spans="1:19" ht="12.75" hidden="1" outlineLevel="1">
      <c r="A54" s="363"/>
      <c r="B54" s="4">
        <v>1</v>
      </c>
      <c r="C54" s="471">
        <v>2</v>
      </c>
      <c r="D54" s="471"/>
      <c r="E54" s="471"/>
      <c r="F54" s="471"/>
      <c r="G54" s="471"/>
      <c r="H54" s="471"/>
      <c r="I54" s="471">
        <v>3</v>
      </c>
      <c r="J54" s="471"/>
      <c r="K54" s="524">
        <v>4</v>
      </c>
      <c r="L54" s="525"/>
      <c r="M54" s="526"/>
      <c r="N54" s="471">
        <v>5</v>
      </c>
      <c r="O54" s="471"/>
      <c r="P54" s="471"/>
      <c r="Q54" s="471">
        <v>6</v>
      </c>
      <c r="R54" s="471"/>
      <c r="S54" s="471"/>
    </row>
    <row r="55" spans="1:19" ht="12.75" hidden="1" outlineLevel="1">
      <c r="A55" s="363"/>
      <c r="B55" s="4"/>
      <c r="C55" s="470"/>
      <c r="D55" s="470"/>
      <c r="E55" s="470"/>
      <c r="F55" s="470"/>
      <c r="G55" s="470"/>
      <c r="H55" s="470"/>
      <c r="I55" s="471"/>
      <c r="J55" s="471"/>
      <c r="K55" s="617"/>
      <c r="L55" s="618"/>
      <c r="M55" s="619"/>
      <c r="N55" s="620"/>
      <c r="O55" s="471"/>
      <c r="P55" s="471"/>
      <c r="Q55" s="471">
        <v>0</v>
      </c>
      <c r="R55" s="471"/>
      <c r="S55" s="471"/>
    </row>
    <row r="56" spans="1:19" ht="12.75" hidden="1" outlineLevel="1">
      <c r="A56" s="363"/>
      <c r="B56" s="509" t="s">
        <v>57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1"/>
      <c r="Q56" s="615">
        <f>SUM(Q55:S55)</f>
        <v>0</v>
      </c>
      <c r="R56" s="615"/>
      <c r="S56" s="615"/>
    </row>
    <row r="57" spans="1:2" ht="12.75" hidden="1" outlineLevel="1">
      <c r="A57" s="363"/>
      <c r="B57" s="5"/>
    </row>
    <row r="58" spans="1:2" ht="12.75" hidden="1" outlineLevel="1">
      <c r="A58" s="363"/>
      <c r="B58" s="5"/>
    </row>
    <row r="59" spans="1:19" ht="12.75" hidden="1" outlineLevel="1">
      <c r="A59" s="363"/>
      <c r="B59" s="400"/>
      <c r="D59" s="402" t="s">
        <v>200</v>
      </c>
      <c r="F59" s="68"/>
      <c r="G59" s="616">
        <f>L49+Q56</f>
        <v>0</v>
      </c>
      <c r="H59" s="616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1:19" ht="12.75" hidden="1" outlineLevel="1">
      <c r="A60" s="363"/>
      <c r="B60" s="401"/>
      <c r="C60" s="68"/>
      <c r="D60" s="68"/>
      <c r="E60" s="68"/>
      <c r="F60" s="68"/>
      <c r="G60" s="64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12.75" hidden="1" outlineLevel="1">
      <c r="A61" s="363"/>
      <c r="B61" s="400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spans="1:19" ht="12.75" hidden="1" outlineLevel="1">
      <c r="A62" s="363"/>
      <c r="B62" s="61" t="s">
        <v>95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 t="s">
        <v>60</v>
      </c>
      <c r="N62" s="62"/>
      <c r="O62" s="62"/>
      <c r="P62" s="62"/>
      <c r="Q62" s="62"/>
      <c r="R62" s="62"/>
      <c r="S62" s="62"/>
    </row>
    <row r="63" spans="1:19" ht="12.75" hidden="1" outlineLevel="1">
      <c r="A63" s="363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ht="12.75" hidden="1" outlineLevel="1">
      <c r="A64" s="363"/>
      <c r="B64" s="61" t="s">
        <v>96</v>
      </c>
      <c r="D64" s="62"/>
      <c r="E64" s="62"/>
      <c r="F64" s="62"/>
      <c r="G64" s="62"/>
      <c r="H64" s="62"/>
      <c r="I64" s="62"/>
      <c r="J64" s="62"/>
      <c r="K64" s="62"/>
      <c r="L64" s="62"/>
      <c r="M64" s="62" t="s">
        <v>137</v>
      </c>
      <c r="N64" s="62"/>
      <c r="O64" s="62"/>
      <c r="P64" s="403" t="s">
        <v>61</v>
      </c>
      <c r="Q64" s="62"/>
      <c r="S64" s="62"/>
    </row>
    <row r="65" ht="12.75" hidden="1" outlineLevel="1">
      <c r="A65" s="363"/>
    </row>
    <row r="66" spans="1:19" ht="12.75" hidden="1" outlineLevel="1">
      <c r="A66" s="363"/>
      <c r="B66" s="61"/>
      <c r="M66" s="61" t="s">
        <v>118</v>
      </c>
      <c r="N66" s="61"/>
      <c r="O66" s="61"/>
      <c r="P66" s="61"/>
      <c r="Q66" s="61"/>
      <c r="R66" s="393"/>
      <c r="S66" s="393"/>
    </row>
    <row r="67" spans="1:19" ht="12.75" hidden="1" outlineLevel="1">
      <c r="A67" s="363"/>
      <c r="B67" s="473"/>
      <c r="C67" s="473"/>
      <c r="D67" s="473"/>
      <c r="E67" s="473"/>
      <c r="F67" s="473"/>
      <c r="G67" s="473"/>
      <c r="M67" s="473" t="s">
        <v>186</v>
      </c>
      <c r="N67" s="473"/>
      <c r="O67" s="473"/>
      <c r="P67" s="473"/>
      <c r="Q67" s="473"/>
      <c r="R67" s="473"/>
      <c r="S67" s="473"/>
    </row>
    <row r="68" spans="1:19" ht="12.75" hidden="1" outlineLevel="1">
      <c r="A68" s="363"/>
      <c r="B68" s="473"/>
      <c r="C68" s="473"/>
      <c r="D68" s="473"/>
      <c r="E68" s="473"/>
      <c r="F68" s="473"/>
      <c r="G68" s="473"/>
      <c r="M68" s="473"/>
      <c r="N68" s="473"/>
      <c r="O68" s="473"/>
      <c r="P68" s="473"/>
      <c r="Q68" s="473"/>
      <c r="R68" s="473"/>
      <c r="S68" s="473"/>
    </row>
    <row r="69" spans="1:19" ht="12.75" hidden="1" outlineLevel="1">
      <c r="A69" s="363"/>
      <c r="B69" s="61"/>
      <c r="M69" s="61" t="s">
        <v>187</v>
      </c>
      <c r="N69" s="61"/>
      <c r="O69" s="61"/>
      <c r="P69" s="61"/>
      <c r="Q69" s="61"/>
      <c r="R69" s="393"/>
      <c r="S69" s="393"/>
    </row>
    <row r="70" spans="1:17" ht="12.75" hidden="1" outlineLevel="1">
      <c r="A70" s="363"/>
      <c r="B70" s="61"/>
      <c r="M70" s="61" t="s">
        <v>66</v>
      </c>
      <c r="N70" s="61"/>
      <c r="O70" s="61"/>
      <c r="P70" s="61"/>
      <c r="Q70" s="61"/>
    </row>
    <row r="71" spans="1:2" ht="12.75" hidden="1" outlineLevel="1">
      <c r="A71" s="363"/>
      <c r="B71" s="5"/>
    </row>
    <row r="72" spans="1:14" ht="12.75" hidden="1" outlineLevel="1">
      <c r="A72" s="363"/>
      <c r="B72" s="5"/>
      <c r="G72" s="505" t="s">
        <v>24</v>
      </c>
      <c r="H72" s="505"/>
      <c r="I72" s="505"/>
      <c r="J72" s="505"/>
      <c r="K72" s="505"/>
      <c r="L72" s="505"/>
      <c r="M72" s="505"/>
      <c r="N72" s="505"/>
    </row>
    <row r="73" spans="1:16" ht="12.75" hidden="1" outlineLevel="1">
      <c r="A73" s="363"/>
      <c r="B73" s="5"/>
      <c r="F73" s="505" t="s">
        <v>207</v>
      </c>
      <c r="G73" s="505"/>
      <c r="H73" s="505"/>
      <c r="I73" s="505"/>
      <c r="J73" s="505"/>
      <c r="K73" s="505"/>
      <c r="L73" s="505"/>
      <c r="M73" s="505"/>
      <c r="N73" s="505"/>
      <c r="O73" s="505"/>
      <c r="P73" s="505"/>
    </row>
    <row r="74" spans="1:14" ht="12.75" hidden="1" outlineLevel="1">
      <c r="A74" s="363"/>
      <c r="B74" s="5"/>
      <c r="F74" s="404"/>
      <c r="G74" s="559" t="s">
        <v>185</v>
      </c>
      <c r="H74" s="559"/>
      <c r="I74" s="559"/>
      <c r="J74" s="559"/>
      <c r="K74" s="559"/>
      <c r="L74" s="559"/>
      <c r="M74" s="559"/>
      <c r="N74" s="559"/>
    </row>
    <row r="75" spans="1:2" ht="12.75" hidden="1" outlineLevel="1">
      <c r="A75" s="363"/>
      <c r="B75" s="5"/>
    </row>
    <row r="76" spans="1:19" ht="15" customHeight="1" collapsed="1">
      <c r="A76" s="363"/>
      <c r="B76" s="559" t="s">
        <v>99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</row>
    <row r="77" spans="1:19" s="2" customFormat="1" ht="15" customHeight="1">
      <c r="A77" s="365"/>
      <c r="B77" s="409" t="s">
        <v>25</v>
      </c>
      <c r="C77" s="524" t="s">
        <v>26</v>
      </c>
      <c r="D77" s="525"/>
      <c r="E77" s="525"/>
      <c r="F77" s="525"/>
      <c r="G77" s="525"/>
      <c r="H77" s="525"/>
      <c r="I77" s="526"/>
      <c r="J77" s="524" t="s">
        <v>28</v>
      </c>
      <c r="K77" s="525"/>
      <c r="L77" s="525"/>
      <c r="M77" s="525"/>
      <c r="N77" s="525"/>
      <c r="O77" s="526"/>
      <c r="P77" s="524" t="s">
        <v>27</v>
      </c>
      <c r="Q77" s="525"/>
      <c r="R77" s="525"/>
      <c r="S77" s="526"/>
    </row>
    <row r="78" spans="1:19" s="2" customFormat="1" ht="12" customHeight="1">
      <c r="A78" s="365"/>
      <c r="B78" s="4">
        <v>1</v>
      </c>
      <c r="C78" s="524">
        <v>2</v>
      </c>
      <c r="D78" s="525"/>
      <c r="E78" s="525"/>
      <c r="F78" s="525"/>
      <c r="G78" s="525"/>
      <c r="H78" s="525"/>
      <c r="I78" s="526"/>
      <c r="J78" s="524">
        <v>3</v>
      </c>
      <c r="K78" s="525"/>
      <c r="L78" s="525"/>
      <c r="M78" s="525"/>
      <c r="N78" s="525"/>
      <c r="O78" s="526"/>
      <c r="P78" s="524">
        <v>4</v>
      </c>
      <c r="Q78" s="525"/>
      <c r="R78" s="525"/>
      <c r="S78" s="526"/>
    </row>
    <row r="79" spans="1:19" s="2" customFormat="1" ht="13.5" customHeight="1">
      <c r="A79" s="365"/>
      <c r="B79" s="113">
        <v>1</v>
      </c>
      <c r="C79" s="553" t="s">
        <v>209</v>
      </c>
      <c r="D79" s="554"/>
      <c r="E79" s="554"/>
      <c r="F79" s="554"/>
      <c r="G79" s="554"/>
      <c r="H79" s="554"/>
      <c r="I79" s="555"/>
      <c r="J79" s="541"/>
      <c r="K79" s="542"/>
      <c r="L79" s="542"/>
      <c r="M79" s="542"/>
      <c r="N79" s="542"/>
      <c r="O79" s="543"/>
      <c r="P79" s="506">
        <v>4376460</v>
      </c>
      <c r="Q79" s="507"/>
      <c r="R79" s="507"/>
      <c r="S79" s="508"/>
    </row>
    <row r="80" spans="1:19" s="2" customFormat="1" ht="13.5" customHeight="1">
      <c r="A80" s="365"/>
      <c r="B80" s="113">
        <v>2</v>
      </c>
      <c r="C80" s="553" t="s">
        <v>327</v>
      </c>
      <c r="D80" s="554"/>
      <c r="E80" s="554"/>
      <c r="F80" s="554"/>
      <c r="G80" s="554"/>
      <c r="H80" s="554"/>
      <c r="I80" s="555"/>
      <c r="J80" s="541"/>
      <c r="K80" s="542"/>
      <c r="L80" s="542"/>
      <c r="M80" s="542"/>
      <c r="N80" s="542"/>
      <c r="O80" s="543"/>
      <c r="P80" s="506">
        <v>1123240</v>
      </c>
      <c r="Q80" s="507"/>
      <c r="R80" s="507"/>
      <c r="S80" s="508"/>
    </row>
    <row r="81" spans="1:19" s="2" customFormat="1" ht="13.5" customHeight="1">
      <c r="A81" s="365"/>
      <c r="B81" s="113">
        <v>3</v>
      </c>
      <c r="C81" s="553" t="s">
        <v>210</v>
      </c>
      <c r="D81" s="554"/>
      <c r="E81" s="554"/>
      <c r="F81" s="554"/>
      <c r="G81" s="554"/>
      <c r="H81" s="554"/>
      <c r="I81" s="555"/>
      <c r="J81" s="541"/>
      <c r="K81" s="542"/>
      <c r="L81" s="542"/>
      <c r="M81" s="542"/>
      <c r="N81" s="542"/>
      <c r="O81" s="543"/>
      <c r="P81" s="506">
        <v>1090040</v>
      </c>
      <c r="Q81" s="507"/>
      <c r="R81" s="507"/>
      <c r="S81" s="508"/>
    </row>
    <row r="82" spans="1:19" s="2" customFormat="1" ht="13.5" customHeight="1">
      <c r="A82" s="365"/>
      <c r="B82" s="113">
        <v>4</v>
      </c>
      <c r="C82" s="553" t="s">
        <v>328</v>
      </c>
      <c r="D82" s="554"/>
      <c r="E82" s="554"/>
      <c r="F82" s="554"/>
      <c r="G82" s="554"/>
      <c r="H82" s="554"/>
      <c r="I82" s="555"/>
      <c r="J82" s="541"/>
      <c r="K82" s="542"/>
      <c r="L82" s="542"/>
      <c r="M82" s="542"/>
      <c r="N82" s="542"/>
      <c r="O82" s="543"/>
      <c r="P82" s="506">
        <v>246320</v>
      </c>
      <c r="Q82" s="507"/>
      <c r="R82" s="507"/>
      <c r="S82" s="508"/>
    </row>
    <row r="83" spans="1:19" s="2" customFormat="1" ht="15" customHeight="1">
      <c r="A83" s="365"/>
      <c r="B83" s="139"/>
      <c r="C83" s="544" t="s">
        <v>101</v>
      </c>
      <c r="D83" s="545"/>
      <c r="E83" s="545"/>
      <c r="F83" s="545"/>
      <c r="G83" s="545"/>
      <c r="H83" s="545"/>
      <c r="I83" s="546"/>
      <c r="J83" s="547"/>
      <c r="K83" s="548"/>
      <c r="L83" s="548"/>
      <c r="M83" s="548"/>
      <c r="N83" s="548"/>
      <c r="O83" s="549"/>
      <c r="P83" s="550">
        <f>SUM(P79:S82)</f>
        <v>6836060</v>
      </c>
      <c r="Q83" s="551"/>
      <c r="R83" s="551"/>
      <c r="S83" s="552"/>
    </row>
    <row r="84" spans="1:2" ht="12.75">
      <c r="A84" s="363"/>
      <c r="B84" s="5"/>
    </row>
    <row r="85" spans="1:19" ht="15" customHeight="1">
      <c r="A85" s="363"/>
      <c r="B85" s="559" t="s">
        <v>102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</row>
    <row r="86" spans="1:19" ht="15.75" customHeight="1">
      <c r="A86" s="363"/>
      <c r="B86" s="5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</row>
    <row r="87" spans="1:19" s="2" customFormat="1" ht="15.75" customHeight="1">
      <c r="A87" s="365"/>
      <c r="B87" s="409" t="s">
        <v>25</v>
      </c>
      <c r="C87" s="524" t="s">
        <v>26</v>
      </c>
      <c r="D87" s="525"/>
      <c r="E87" s="525"/>
      <c r="F87" s="525"/>
      <c r="G87" s="525"/>
      <c r="H87" s="525"/>
      <c r="I87" s="526"/>
      <c r="J87" s="524" t="s">
        <v>28</v>
      </c>
      <c r="K87" s="525"/>
      <c r="L87" s="525"/>
      <c r="M87" s="525"/>
      <c r="N87" s="525"/>
      <c r="O87" s="526"/>
      <c r="P87" s="524" t="s">
        <v>27</v>
      </c>
      <c r="Q87" s="525"/>
      <c r="R87" s="525"/>
      <c r="S87" s="526"/>
    </row>
    <row r="88" spans="1:19" s="2" customFormat="1" ht="13.5" customHeight="1">
      <c r="A88" s="365"/>
      <c r="B88" s="4">
        <v>1</v>
      </c>
      <c r="C88" s="524">
        <v>2</v>
      </c>
      <c r="D88" s="525"/>
      <c r="E88" s="525"/>
      <c r="F88" s="525"/>
      <c r="G88" s="525"/>
      <c r="H88" s="525"/>
      <c r="I88" s="526"/>
      <c r="J88" s="524">
        <v>3</v>
      </c>
      <c r="K88" s="525"/>
      <c r="L88" s="525"/>
      <c r="M88" s="525"/>
      <c r="N88" s="525"/>
      <c r="O88" s="526"/>
      <c r="P88" s="524">
        <v>4</v>
      </c>
      <c r="Q88" s="525"/>
      <c r="R88" s="525"/>
      <c r="S88" s="526"/>
    </row>
    <row r="89" spans="1:19" s="2" customFormat="1" ht="24.75" customHeight="1">
      <c r="A89" s="365"/>
      <c r="B89" s="113">
        <v>1</v>
      </c>
      <c r="C89" s="519" t="s">
        <v>211</v>
      </c>
      <c r="D89" s="520"/>
      <c r="E89" s="520"/>
      <c r="F89" s="520"/>
      <c r="G89" s="520"/>
      <c r="H89" s="520"/>
      <c r="I89" s="530"/>
      <c r="J89" s="541"/>
      <c r="K89" s="542"/>
      <c r="L89" s="542"/>
      <c r="M89" s="542"/>
      <c r="N89" s="542"/>
      <c r="O89" s="543"/>
      <c r="P89" s="506">
        <v>1321690</v>
      </c>
      <c r="Q89" s="507"/>
      <c r="R89" s="507"/>
      <c r="S89" s="508"/>
    </row>
    <row r="90" spans="1:19" s="2" customFormat="1" ht="24.75" customHeight="1">
      <c r="A90" s="365"/>
      <c r="B90" s="113">
        <v>2</v>
      </c>
      <c r="C90" s="519" t="s">
        <v>325</v>
      </c>
      <c r="D90" s="520"/>
      <c r="E90" s="520"/>
      <c r="F90" s="520"/>
      <c r="G90" s="520"/>
      <c r="H90" s="520"/>
      <c r="I90" s="530"/>
      <c r="J90" s="541"/>
      <c r="K90" s="542"/>
      <c r="L90" s="542"/>
      <c r="M90" s="542"/>
      <c r="N90" s="542"/>
      <c r="O90" s="543"/>
      <c r="P90" s="506">
        <v>331040</v>
      </c>
      <c r="Q90" s="507"/>
      <c r="R90" s="507"/>
      <c r="S90" s="508"/>
    </row>
    <row r="91" spans="1:19" s="2" customFormat="1" ht="24" customHeight="1">
      <c r="A91" s="365"/>
      <c r="B91" s="113">
        <v>3</v>
      </c>
      <c r="C91" s="519" t="s">
        <v>213</v>
      </c>
      <c r="D91" s="520"/>
      <c r="E91" s="520"/>
      <c r="F91" s="520"/>
      <c r="G91" s="520"/>
      <c r="H91" s="520"/>
      <c r="I91" s="530"/>
      <c r="J91" s="541"/>
      <c r="K91" s="542"/>
      <c r="L91" s="542"/>
      <c r="M91" s="542"/>
      <c r="N91" s="542"/>
      <c r="O91" s="543"/>
      <c r="P91" s="506">
        <v>329190</v>
      </c>
      <c r="Q91" s="507"/>
      <c r="R91" s="507"/>
      <c r="S91" s="508"/>
    </row>
    <row r="92" spans="1:19" s="2" customFormat="1" ht="24" customHeight="1">
      <c r="A92" s="365"/>
      <c r="B92" s="113">
        <v>4</v>
      </c>
      <c r="C92" s="519" t="s">
        <v>326</v>
      </c>
      <c r="D92" s="520"/>
      <c r="E92" s="520"/>
      <c r="F92" s="520"/>
      <c r="G92" s="520"/>
      <c r="H92" s="520"/>
      <c r="I92" s="530"/>
      <c r="J92" s="541"/>
      <c r="K92" s="542"/>
      <c r="L92" s="542"/>
      <c r="M92" s="542"/>
      <c r="N92" s="542"/>
      <c r="O92" s="543"/>
      <c r="P92" s="506">
        <v>74390</v>
      </c>
      <c r="Q92" s="507"/>
      <c r="R92" s="507"/>
      <c r="S92" s="508"/>
    </row>
    <row r="93" spans="1:19" s="2" customFormat="1" ht="15" customHeight="1">
      <c r="A93" s="365"/>
      <c r="B93" s="139"/>
      <c r="C93" s="544" t="s">
        <v>101</v>
      </c>
      <c r="D93" s="545"/>
      <c r="E93" s="545"/>
      <c r="F93" s="545"/>
      <c r="G93" s="545"/>
      <c r="H93" s="545"/>
      <c r="I93" s="546"/>
      <c r="J93" s="547"/>
      <c r="K93" s="548"/>
      <c r="L93" s="548"/>
      <c r="M93" s="548"/>
      <c r="N93" s="548"/>
      <c r="O93" s="549"/>
      <c r="P93" s="550">
        <f>SUM(P89:S92)</f>
        <v>2056310</v>
      </c>
      <c r="Q93" s="551"/>
      <c r="R93" s="551"/>
      <c r="S93" s="552"/>
    </row>
    <row r="94" spans="1:19" s="2" customFormat="1" ht="15" customHeight="1" outlineLevel="1">
      <c r="A94" s="365"/>
      <c r="B94" s="410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64"/>
      <c r="Q94" s="64"/>
      <c r="R94" s="64"/>
      <c r="S94" s="64"/>
    </row>
    <row r="95" spans="1:19" s="2" customFormat="1" ht="15" customHeight="1" outlineLevel="1">
      <c r="A95" s="365"/>
      <c r="B95" s="490" t="s">
        <v>71</v>
      </c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</row>
    <row r="96" spans="1:19" s="2" customFormat="1" ht="15" customHeight="1" outlineLevel="1">
      <c r="A96" s="365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23" t="s">
        <v>30</v>
      </c>
      <c r="R96" s="11"/>
      <c r="S96"/>
    </row>
    <row r="97" spans="1:19" s="2" customFormat="1" ht="15" customHeight="1" outlineLevel="1">
      <c r="A97" s="365"/>
      <c r="B97" s="36" t="s">
        <v>25</v>
      </c>
      <c r="C97" s="501" t="s">
        <v>26</v>
      </c>
      <c r="D97" s="501"/>
      <c r="E97" s="501"/>
      <c r="F97" s="501"/>
      <c r="G97" s="501"/>
      <c r="H97" s="501"/>
      <c r="I97" s="501"/>
      <c r="J97" s="501" t="s">
        <v>28</v>
      </c>
      <c r="K97" s="501"/>
      <c r="L97" s="491" t="s">
        <v>122</v>
      </c>
      <c r="M97" s="492"/>
      <c r="N97" s="492"/>
      <c r="O97" s="492"/>
      <c r="P97" s="492"/>
      <c r="Q97" s="492"/>
      <c r="R97" s="492"/>
      <c r="S97" s="493"/>
    </row>
    <row r="98" spans="1:19" s="2" customFormat="1" ht="15" customHeight="1" outlineLevel="1">
      <c r="A98" s="365"/>
      <c r="B98" s="36">
        <v>1</v>
      </c>
      <c r="C98" s="501">
        <v>2</v>
      </c>
      <c r="D98" s="501"/>
      <c r="E98" s="501"/>
      <c r="F98" s="501"/>
      <c r="G98" s="501"/>
      <c r="H98" s="501"/>
      <c r="I98" s="501"/>
      <c r="J98" s="501">
        <v>3</v>
      </c>
      <c r="K98" s="501"/>
      <c r="L98" s="491">
        <v>4</v>
      </c>
      <c r="M98" s="492"/>
      <c r="N98" s="492"/>
      <c r="O98" s="492"/>
      <c r="P98" s="492"/>
      <c r="Q98" s="492"/>
      <c r="R98" s="492"/>
      <c r="S98" s="493"/>
    </row>
    <row r="99" spans="1:19" s="2" customFormat="1" ht="15" customHeight="1" outlineLevel="1">
      <c r="A99" s="365"/>
      <c r="B99" s="36">
        <v>1</v>
      </c>
      <c r="C99" s="478" t="s">
        <v>368</v>
      </c>
      <c r="D99" s="479"/>
      <c r="E99" s="479"/>
      <c r="F99" s="479"/>
      <c r="G99" s="479"/>
      <c r="H99" s="479"/>
      <c r="I99" s="480"/>
      <c r="J99" s="494" t="s">
        <v>369</v>
      </c>
      <c r="K99" s="494"/>
      <c r="L99" s="495">
        <v>11176</v>
      </c>
      <c r="M99" s="496"/>
      <c r="N99" s="496"/>
      <c r="O99" s="496"/>
      <c r="P99" s="496"/>
      <c r="Q99" s="496"/>
      <c r="R99" s="496"/>
      <c r="S99" s="497"/>
    </row>
    <row r="100" spans="1:19" s="2" customFormat="1" ht="15" customHeight="1" outlineLevel="1">
      <c r="A100" s="365"/>
      <c r="B100" s="36"/>
      <c r="C100" s="486" t="s">
        <v>57</v>
      </c>
      <c r="D100" s="487"/>
      <c r="E100" s="487"/>
      <c r="F100" s="487"/>
      <c r="G100" s="487"/>
      <c r="H100" s="487"/>
      <c r="I100" s="487"/>
      <c r="J100" s="487"/>
      <c r="K100" s="487"/>
      <c r="L100" s="498">
        <f>L99</f>
        <v>11176</v>
      </c>
      <c r="M100" s="498"/>
      <c r="N100" s="498"/>
      <c r="O100" s="498"/>
      <c r="P100" s="498"/>
      <c r="Q100" s="498"/>
      <c r="R100" s="498"/>
      <c r="S100" s="499"/>
    </row>
    <row r="101" spans="1:19" s="2" customFormat="1" ht="15" customHeight="1" outlineLevel="1">
      <c r="A101" s="365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2" customFormat="1" ht="15" customHeight="1" outlineLevel="1">
      <c r="A102" s="365"/>
      <c r="B102" s="30"/>
      <c r="C102" s="22"/>
      <c r="D102" s="22"/>
      <c r="E102" s="10"/>
      <c r="F102" s="10"/>
      <c r="G102" s="10"/>
      <c r="H102" s="28"/>
      <c r="I102" s="500"/>
      <c r="J102" s="500"/>
      <c r="K102" s="500"/>
      <c r="L102" s="28"/>
      <c r="M102" s="28"/>
      <c r="N102"/>
      <c r="O102"/>
      <c r="P102"/>
      <c r="Q102"/>
      <c r="R102"/>
      <c r="S102"/>
    </row>
    <row r="103" spans="1:19" s="2" customFormat="1" ht="15" customHeight="1" outlineLevel="1">
      <c r="A103" s="365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2" customFormat="1" ht="15" customHeight="1" outlineLevel="1">
      <c r="A104" s="365"/>
      <c r="B104" s="490" t="s">
        <v>138</v>
      </c>
      <c r="C104" s="490"/>
      <c r="D104" s="490"/>
      <c r="E104" s="490"/>
      <c r="F104" s="490"/>
      <c r="G104" s="490"/>
      <c r="H104" s="490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90"/>
    </row>
    <row r="105" spans="1:19" s="2" customFormat="1" ht="15" customHeight="1" outlineLevel="1">
      <c r="A105" s="365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5"/>
      <c r="Q105" s="41"/>
      <c r="R105" s="23"/>
      <c r="S105" s="23"/>
    </row>
    <row r="106" spans="1:19" s="2" customFormat="1" ht="15" customHeight="1" outlineLevel="1">
      <c r="A106" s="365"/>
      <c r="B106" s="36" t="s">
        <v>25</v>
      </c>
      <c r="C106" s="491" t="s">
        <v>26</v>
      </c>
      <c r="D106" s="492"/>
      <c r="E106" s="492"/>
      <c r="F106" s="492"/>
      <c r="G106" s="492"/>
      <c r="H106" s="492"/>
      <c r="I106" s="493"/>
      <c r="J106" s="491" t="s">
        <v>28</v>
      </c>
      <c r="K106" s="493"/>
      <c r="L106" s="491" t="s">
        <v>122</v>
      </c>
      <c r="M106" s="492"/>
      <c r="N106" s="492"/>
      <c r="O106" s="492"/>
      <c r="P106" s="492"/>
      <c r="Q106" s="492"/>
      <c r="R106" s="492"/>
      <c r="S106" s="493"/>
    </row>
    <row r="107" spans="1:19" s="2" customFormat="1" ht="15" customHeight="1" outlineLevel="1">
      <c r="A107" s="365"/>
      <c r="B107" s="36">
        <v>1</v>
      </c>
      <c r="C107" s="491">
        <v>2</v>
      </c>
      <c r="D107" s="492"/>
      <c r="E107" s="492"/>
      <c r="F107" s="492"/>
      <c r="G107" s="492"/>
      <c r="H107" s="492"/>
      <c r="I107" s="493"/>
      <c r="J107" s="491">
        <v>3</v>
      </c>
      <c r="K107" s="493"/>
      <c r="L107" s="491">
        <v>4</v>
      </c>
      <c r="M107" s="492"/>
      <c r="N107" s="492"/>
      <c r="O107" s="492"/>
      <c r="P107" s="492"/>
      <c r="Q107" s="492"/>
      <c r="R107" s="492"/>
      <c r="S107" s="493"/>
    </row>
    <row r="108" spans="1:19" s="2" customFormat="1" ht="15" customHeight="1" outlineLevel="1">
      <c r="A108" s="365"/>
      <c r="B108" s="36">
        <v>1</v>
      </c>
      <c r="C108" s="478" t="s">
        <v>368</v>
      </c>
      <c r="D108" s="479"/>
      <c r="E108" s="479"/>
      <c r="F108" s="479"/>
      <c r="G108" s="479"/>
      <c r="H108" s="479"/>
      <c r="I108" s="480"/>
      <c r="J108" s="481" t="s">
        <v>370</v>
      </c>
      <c r="K108" s="482"/>
      <c r="L108" s="483">
        <v>40254</v>
      </c>
      <c r="M108" s="484"/>
      <c r="N108" s="484"/>
      <c r="O108" s="484"/>
      <c r="P108" s="484"/>
      <c r="Q108" s="484"/>
      <c r="R108" s="484"/>
      <c r="S108" s="485"/>
    </row>
    <row r="109" spans="1:19" s="2" customFormat="1" ht="15" customHeight="1" outlineLevel="1">
      <c r="A109" s="365"/>
      <c r="B109" s="36"/>
      <c r="C109" s="486" t="s">
        <v>57</v>
      </c>
      <c r="D109" s="487"/>
      <c r="E109" s="487"/>
      <c r="F109" s="487"/>
      <c r="G109" s="487"/>
      <c r="H109" s="487"/>
      <c r="I109" s="487"/>
      <c r="J109" s="487"/>
      <c r="K109" s="487"/>
      <c r="L109" s="488">
        <f>L108</f>
        <v>40254</v>
      </c>
      <c r="M109" s="488"/>
      <c r="N109" s="488"/>
      <c r="O109" s="488"/>
      <c r="P109" s="488"/>
      <c r="Q109" s="488"/>
      <c r="R109" s="488"/>
      <c r="S109" s="489"/>
    </row>
    <row r="110" spans="1:19" s="2" customFormat="1" ht="18.75" customHeight="1" outlineLevel="1">
      <c r="A110" s="365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s="2" customFormat="1" ht="15" customHeight="1" outlineLevel="1">
      <c r="A111" s="365"/>
      <c r="B111" s="531" t="s">
        <v>138</v>
      </c>
      <c r="C111" s="531"/>
      <c r="D111" s="531"/>
      <c r="E111" s="531"/>
      <c r="F111" s="531"/>
      <c r="G111" s="531"/>
      <c r="H111" s="531"/>
      <c r="I111" s="531"/>
      <c r="J111" s="531"/>
      <c r="K111" s="531"/>
      <c r="L111" s="531"/>
      <c r="M111" s="531"/>
      <c r="N111" s="531"/>
      <c r="O111" s="531"/>
      <c r="P111" s="531"/>
      <c r="Q111" s="531"/>
      <c r="R111" s="531"/>
      <c r="S111" s="531"/>
    </row>
    <row r="112" spans="1:19" s="2" customFormat="1" ht="15" customHeight="1" outlineLevel="1">
      <c r="A112" s="365"/>
      <c r="B112" s="395"/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5"/>
      <c r="P112" s="396"/>
      <c r="Q112" s="397"/>
      <c r="R112" s="62"/>
      <c r="S112" s="62"/>
    </row>
    <row r="113" spans="1:19" s="2" customFormat="1" ht="15" customHeight="1" outlineLevel="1">
      <c r="A113" s="365"/>
      <c r="B113" s="4" t="s">
        <v>25</v>
      </c>
      <c r="C113" s="524" t="s">
        <v>26</v>
      </c>
      <c r="D113" s="525"/>
      <c r="E113" s="525"/>
      <c r="F113" s="525"/>
      <c r="G113" s="525"/>
      <c r="H113" s="525"/>
      <c r="I113" s="526"/>
      <c r="J113" s="524" t="s">
        <v>28</v>
      </c>
      <c r="K113" s="526"/>
      <c r="L113" s="524" t="s">
        <v>122</v>
      </c>
      <c r="M113" s="525"/>
      <c r="N113" s="525"/>
      <c r="O113" s="525"/>
      <c r="P113" s="525"/>
      <c r="Q113" s="525"/>
      <c r="R113" s="525"/>
      <c r="S113" s="526"/>
    </row>
    <row r="114" spans="1:19" s="2" customFormat="1" ht="15" customHeight="1" outlineLevel="1">
      <c r="A114" s="365"/>
      <c r="B114" s="4">
        <v>1</v>
      </c>
      <c r="C114" s="524">
        <v>2</v>
      </c>
      <c r="D114" s="525"/>
      <c r="E114" s="525"/>
      <c r="F114" s="525"/>
      <c r="G114" s="525"/>
      <c r="H114" s="525"/>
      <c r="I114" s="526"/>
      <c r="J114" s="524">
        <v>3</v>
      </c>
      <c r="K114" s="526"/>
      <c r="L114" s="524">
        <v>4</v>
      </c>
      <c r="M114" s="525"/>
      <c r="N114" s="525"/>
      <c r="O114" s="525"/>
      <c r="P114" s="525"/>
      <c r="Q114" s="525"/>
      <c r="R114" s="525"/>
      <c r="S114" s="526"/>
    </row>
    <row r="115" spans="1:19" s="2" customFormat="1" ht="26.25" customHeight="1" outlineLevel="1">
      <c r="A115" s="365"/>
      <c r="B115" s="4">
        <v>1</v>
      </c>
      <c r="C115" s="519" t="s">
        <v>323</v>
      </c>
      <c r="D115" s="520"/>
      <c r="E115" s="520"/>
      <c r="F115" s="520"/>
      <c r="G115" s="520"/>
      <c r="H115" s="520"/>
      <c r="I115" s="530"/>
      <c r="J115" s="536" t="s">
        <v>177</v>
      </c>
      <c r="K115" s="537"/>
      <c r="L115" s="538">
        <v>45940</v>
      </c>
      <c r="M115" s="539"/>
      <c r="N115" s="539"/>
      <c r="O115" s="539"/>
      <c r="P115" s="539"/>
      <c r="Q115" s="539"/>
      <c r="R115" s="539"/>
      <c r="S115" s="540"/>
    </row>
    <row r="116" spans="1:19" s="2" customFormat="1" ht="26.25" customHeight="1" outlineLevel="1">
      <c r="A116" s="365"/>
      <c r="B116" s="4">
        <v>2</v>
      </c>
      <c r="C116" s="519" t="s">
        <v>324</v>
      </c>
      <c r="D116" s="520"/>
      <c r="E116" s="520"/>
      <c r="F116" s="520"/>
      <c r="G116" s="520"/>
      <c r="H116" s="520"/>
      <c r="I116" s="530"/>
      <c r="J116" s="536" t="s">
        <v>177</v>
      </c>
      <c r="K116" s="537"/>
      <c r="L116" s="538">
        <v>0</v>
      </c>
      <c r="M116" s="539"/>
      <c r="N116" s="539"/>
      <c r="O116" s="539"/>
      <c r="P116" s="539"/>
      <c r="Q116" s="539"/>
      <c r="R116" s="539"/>
      <c r="S116" s="540"/>
    </row>
    <row r="117" spans="1:19" s="2" customFormat="1" ht="15" customHeight="1" outlineLevel="1">
      <c r="A117" s="365"/>
      <c r="B117" s="4"/>
      <c r="C117" s="509" t="s">
        <v>57</v>
      </c>
      <c r="D117" s="510"/>
      <c r="E117" s="510"/>
      <c r="F117" s="510"/>
      <c r="G117" s="510"/>
      <c r="H117" s="510"/>
      <c r="I117" s="510"/>
      <c r="J117" s="510"/>
      <c r="K117" s="510"/>
      <c r="L117" s="488">
        <f>SUM(L115:S116)</f>
        <v>45940</v>
      </c>
      <c r="M117" s="488"/>
      <c r="N117" s="488"/>
      <c r="O117" s="488"/>
      <c r="P117" s="488"/>
      <c r="Q117" s="488"/>
      <c r="R117" s="488"/>
      <c r="S117" s="489"/>
    </row>
    <row r="118" spans="1:19" s="2" customFormat="1" ht="15" customHeight="1" outlineLevel="1">
      <c r="A118" s="365"/>
      <c r="B118" s="395"/>
      <c r="C118" s="411"/>
      <c r="D118" s="411"/>
      <c r="E118" s="411"/>
      <c r="F118" s="411"/>
      <c r="G118" s="411"/>
      <c r="H118" s="411"/>
      <c r="I118" s="411"/>
      <c r="J118" s="411"/>
      <c r="K118" s="411"/>
      <c r="L118" s="412"/>
      <c r="M118" s="412"/>
      <c r="N118" s="412"/>
      <c r="O118" s="412"/>
      <c r="P118" s="412"/>
      <c r="Q118" s="412"/>
      <c r="R118" s="412"/>
      <c r="S118" s="412"/>
    </row>
    <row r="119" spans="1:18" ht="12.75">
      <c r="A119" s="531" t="s">
        <v>72</v>
      </c>
      <c r="B119" s="531"/>
      <c r="C119" s="531"/>
      <c r="D119" s="531"/>
      <c r="E119" s="531"/>
      <c r="F119" s="531"/>
      <c r="G119" s="531"/>
      <c r="H119" s="531"/>
      <c r="I119" s="531"/>
      <c r="J119" s="531"/>
      <c r="K119" s="531"/>
      <c r="L119" s="531"/>
      <c r="M119" s="531"/>
      <c r="N119" s="531"/>
      <c r="O119" s="531"/>
      <c r="P119" s="531"/>
      <c r="Q119" s="531"/>
      <c r="R119" s="531"/>
    </row>
    <row r="120" spans="1:18" ht="12.75">
      <c r="A120" s="366"/>
      <c r="B120" s="399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62" t="s">
        <v>30</v>
      </c>
      <c r="R120" s="399"/>
    </row>
    <row r="121" spans="1:18" ht="51" hidden="1" outlineLevel="1">
      <c r="A121" s="367" t="s">
        <v>25</v>
      </c>
      <c r="B121" s="471" t="s">
        <v>26</v>
      </c>
      <c r="C121" s="471"/>
      <c r="D121" s="471"/>
      <c r="E121" s="471"/>
      <c r="F121" s="471"/>
      <c r="G121" s="471"/>
      <c r="H121" s="471" t="s">
        <v>28</v>
      </c>
      <c r="I121" s="471"/>
      <c r="J121" s="532" t="s">
        <v>62</v>
      </c>
      <c r="K121" s="532"/>
      <c r="L121" s="413" t="s">
        <v>63</v>
      </c>
      <c r="M121" s="471" t="s">
        <v>39</v>
      </c>
      <c r="N121" s="471"/>
      <c r="O121" s="471"/>
      <c r="P121" s="524" t="s">
        <v>67</v>
      </c>
      <c r="Q121" s="525"/>
      <c r="R121" s="526"/>
    </row>
    <row r="122" spans="1:18" ht="12.75" hidden="1" outlineLevel="1">
      <c r="A122" s="367">
        <v>1</v>
      </c>
      <c r="B122" s="471">
        <v>2</v>
      </c>
      <c r="C122" s="471"/>
      <c r="D122" s="471"/>
      <c r="E122" s="471"/>
      <c r="F122" s="471"/>
      <c r="G122" s="471"/>
      <c r="H122" s="471">
        <v>3</v>
      </c>
      <c r="I122" s="471"/>
      <c r="J122" s="471">
        <v>4</v>
      </c>
      <c r="K122" s="471"/>
      <c r="L122" s="4">
        <v>5</v>
      </c>
      <c r="M122" s="471">
        <v>6</v>
      </c>
      <c r="N122" s="471"/>
      <c r="O122" s="471"/>
      <c r="P122" s="524">
        <v>7</v>
      </c>
      <c r="Q122" s="525"/>
      <c r="R122" s="526"/>
    </row>
    <row r="123" spans="1:18" ht="41.25" customHeight="1" hidden="1" outlineLevel="1">
      <c r="A123" s="367">
        <v>1</v>
      </c>
      <c r="B123" s="519" t="s">
        <v>170</v>
      </c>
      <c r="C123" s="520"/>
      <c r="D123" s="520"/>
      <c r="E123" s="520"/>
      <c r="F123" s="520"/>
      <c r="G123" s="530"/>
      <c r="H123" s="517" t="s">
        <v>117</v>
      </c>
      <c r="I123" s="517"/>
      <c r="J123" s="516">
        <f>P123/M123/L123</f>
        <v>0</v>
      </c>
      <c r="K123" s="516"/>
      <c r="L123" s="188">
        <v>172</v>
      </c>
      <c r="M123" s="518">
        <v>15</v>
      </c>
      <c r="N123" s="518"/>
      <c r="O123" s="518"/>
      <c r="P123" s="533">
        <v>0</v>
      </c>
      <c r="Q123" s="534"/>
      <c r="R123" s="535"/>
    </row>
    <row r="124" spans="1:18" ht="12.75" hidden="1" outlineLevel="1">
      <c r="A124" s="367"/>
      <c r="B124" s="509" t="s">
        <v>57</v>
      </c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1"/>
      <c r="P124" s="533">
        <f>P123</f>
        <v>0</v>
      </c>
      <c r="Q124" s="534"/>
      <c r="R124" s="535"/>
    </row>
    <row r="125" spans="1:2" ht="12.75" hidden="1" outlineLevel="1">
      <c r="A125" s="363"/>
      <c r="B125" s="5"/>
    </row>
    <row r="126" spans="1:16" ht="12.75" hidden="1" outlineLevel="1">
      <c r="A126" s="363"/>
      <c r="B126" s="394"/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62" t="s">
        <v>36</v>
      </c>
    </row>
    <row r="127" spans="1:18" ht="63.75" collapsed="1">
      <c r="A127" s="368" t="s">
        <v>25</v>
      </c>
      <c r="B127" s="524" t="s">
        <v>26</v>
      </c>
      <c r="C127" s="525"/>
      <c r="D127" s="525"/>
      <c r="E127" s="525"/>
      <c r="F127" s="525"/>
      <c r="G127" s="525"/>
      <c r="H127" s="526"/>
      <c r="I127" s="4" t="s">
        <v>28</v>
      </c>
      <c r="J127" s="524" t="s">
        <v>62</v>
      </c>
      <c r="K127" s="526"/>
      <c r="L127" s="413" t="s">
        <v>105</v>
      </c>
      <c r="M127" s="524" t="s">
        <v>39</v>
      </c>
      <c r="N127" s="525"/>
      <c r="O127" s="526"/>
      <c r="P127" s="524" t="s">
        <v>67</v>
      </c>
      <c r="Q127" s="525"/>
      <c r="R127" s="526"/>
    </row>
    <row r="128" spans="1:18" ht="12.75">
      <c r="A128" s="367">
        <v>1</v>
      </c>
      <c r="B128" s="524">
        <v>2</v>
      </c>
      <c r="C128" s="525"/>
      <c r="D128" s="525"/>
      <c r="E128" s="525"/>
      <c r="F128" s="525"/>
      <c r="G128" s="525"/>
      <c r="H128" s="526"/>
      <c r="I128" s="4">
        <v>3</v>
      </c>
      <c r="J128" s="524">
        <v>4</v>
      </c>
      <c r="K128" s="526"/>
      <c r="L128" s="4">
        <v>5</v>
      </c>
      <c r="M128" s="524">
        <v>6</v>
      </c>
      <c r="N128" s="525"/>
      <c r="O128" s="526"/>
      <c r="P128" s="524">
        <v>7</v>
      </c>
      <c r="Q128" s="525"/>
      <c r="R128" s="526"/>
    </row>
    <row r="129" spans="1:20" ht="30.75" customHeight="1">
      <c r="A129" s="367">
        <v>1</v>
      </c>
      <c r="B129" s="524" t="s">
        <v>106</v>
      </c>
      <c r="C129" s="525"/>
      <c r="D129" s="525"/>
      <c r="E129" s="525"/>
      <c r="F129" s="525"/>
      <c r="G129" s="525"/>
      <c r="H129" s="526"/>
      <c r="I129" s="112" t="s">
        <v>276</v>
      </c>
      <c r="J129" s="522">
        <f>P129/M129/L129</f>
        <v>80</v>
      </c>
      <c r="K129" s="523"/>
      <c r="L129" s="251">
        <v>97</v>
      </c>
      <c r="M129" s="524">
        <v>15</v>
      </c>
      <c r="N129" s="525"/>
      <c r="O129" s="526"/>
      <c r="P129" s="506">
        <v>116400</v>
      </c>
      <c r="Q129" s="507"/>
      <c r="R129" s="508"/>
      <c r="T129">
        <f>J129*L129*M129</f>
        <v>116400</v>
      </c>
    </row>
    <row r="130" spans="1:18" ht="12.75" customHeight="1">
      <c r="A130" s="364"/>
      <c r="B130" s="395"/>
      <c r="C130" s="395"/>
      <c r="D130" s="395"/>
      <c r="E130" s="395"/>
      <c r="F130" s="395"/>
      <c r="G130" s="395"/>
      <c r="H130" s="395"/>
      <c r="I130" s="155"/>
      <c r="J130" s="414"/>
      <c r="K130" s="414"/>
      <c r="L130" s="414"/>
      <c r="M130" s="395"/>
      <c r="N130" s="395"/>
      <c r="O130" s="395"/>
      <c r="P130" s="415"/>
      <c r="Q130" s="415"/>
      <c r="R130" s="415"/>
    </row>
    <row r="131" spans="1:18" ht="12.75">
      <c r="A131" s="531" t="s">
        <v>72</v>
      </c>
      <c r="B131" s="531"/>
      <c r="C131" s="531"/>
      <c r="D131" s="531"/>
      <c r="E131" s="531"/>
      <c r="F131" s="531"/>
      <c r="G131" s="531"/>
      <c r="H131" s="531"/>
      <c r="I131" s="531"/>
      <c r="J131" s="531"/>
      <c r="K131" s="531"/>
      <c r="L131" s="531"/>
      <c r="M131" s="531"/>
      <c r="N131" s="531"/>
      <c r="O131" s="531"/>
      <c r="P131" s="531"/>
      <c r="Q131" s="531"/>
      <c r="R131" s="531"/>
    </row>
    <row r="132" spans="1:18" ht="12.75">
      <c r="A132" s="366"/>
      <c r="B132" s="399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62" t="s">
        <v>30</v>
      </c>
      <c r="R132" s="399"/>
    </row>
    <row r="133" spans="1:18" ht="51">
      <c r="A133" s="367" t="s">
        <v>25</v>
      </c>
      <c r="B133" s="471" t="s">
        <v>26</v>
      </c>
      <c r="C133" s="471"/>
      <c r="D133" s="471"/>
      <c r="E133" s="471"/>
      <c r="F133" s="471"/>
      <c r="G133" s="471"/>
      <c r="H133" s="471" t="s">
        <v>28</v>
      </c>
      <c r="I133" s="471"/>
      <c r="J133" s="532" t="s">
        <v>62</v>
      </c>
      <c r="K133" s="532"/>
      <c r="L133" s="413" t="s">
        <v>63</v>
      </c>
      <c r="M133" s="471" t="s">
        <v>39</v>
      </c>
      <c r="N133" s="471"/>
      <c r="O133" s="471"/>
      <c r="P133" s="524" t="s">
        <v>67</v>
      </c>
      <c r="Q133" s="525"/>
      <c r="R133" s="526"/>
    </row>
    <row r="134" spans="1:18" ht="12.75">
      <c r="A134" s="367">
        <v>1</v>
      </c>
      <c r="B134" s="471">
        <v>2</v>
      </c>
      <c r="C134" s="471"/>
      <c r="D134" s="471"/>
      <c r="E134" s="471"/>
      <c r="F134" s="471"/>
      <c r="G134" s="471"/>
      <c r="H134" s="471">
        <v>3</v>
      </c>
      <c r="I134" s="471"/>
      <c r="J134" s="471">
        <v>4</v>
      </c>
      <c r="K134" s="471"/>
      <c r="L134" s="4">
        <v>5</v>
      </c>
      <c r="M134" s="471">
        <v>6</v>
      </c>
      <c r="N134" s="471"/>
      <c r="O134" s="471"/>
      <c r="P134" s="524">
        <v>7</v>
      </c>
      <c r="Q134" s="525"/>
      <c r="R134" s="526"/>
    </row>
    <row r="135" spans="1:21" ht="51.75" customHeight="1">
      <c r="A135" s="367">
        <v>1</v>
      </c>
      <c r="B135" s="519" t="s">
        <v>265</v>
      </c>
      <c r="C135" s="520"/>
      <c r="D135" s="520"/>
      <c r="E135" s="520"/>
      <c r="F135" s="520"/>
      <c r="G135" s="520"/>
      <c r="H135" s="521" t="s">
        <v>281</v>
      </c>
      <c r="I135" s="521"/>
      <c r="J135" s="522">
        <f>P135/M135/L135</f>
        <v>50</v>
      </c>
      <c r="K135" s="523"/>
      <c r="L135" s="251">
        <v>18</v>
      </c>
      <c r="M135" s="524">
        <v>85</v>
      </c>
      <c r="N135" s="525"/>
      <c r="O135" s="526"/>
      <c r="P135" s="506">
        <v>76500</v>
      </c>
      <c r="Q135" s="507"/>
      <c r="R135" s="508"/>
      <c r="U135" s="67"/>
    </row>
    <row r="136" spans="1:21" ht="51.75" customHeight="1">
      <c r="A136" s="367">
        <v>1</v>
      </c>
      <c r="B136" s="519" t="s">
        <v>266</v>
      </c>
      <c r="C136" s="520"/>
      <c r="D136" s="520"/>
      <c r="E136" s="520"/>
      <c r="F136" s="520"/>
      <c r="G136" s="520"/>
      <c r="H136" s="521" t="s">
        <v>281</v>
      </c>
      <c r="I136" s="521"/>
      <c r="J136" s="522">
        <f>P136/M136/L136</f>
        <v>29.011764705882353</v>
      </c>
      <c r="K136" s="523"/>
      <c r="L136" s="251">
        <v>5</v>
      </c>
      <c r="M136" s="524">
        <v>85</v>
      </c>
      <c r="N136" s="525"/>
      <c r="O136" s="526"/>
      <c r="P136" s="506">
        <v>12330</v>
      </c>
      <c r="Q136" s="507"/>
      <c r="R136" s="508"/>
      <c r="U136" s="67"/>
    </row>
    <row r="137" spans="1:18" ht="12.75" customHeight="1">
      <c r="A137" s="509" t="s">
        <v>57</v>
      </c>
      <c r="B137" s="510"/>
      <c r="C137" s="510"/>
      <c r="D137" s="510"/>
      <c r="E137" s="510"/>
      <c r="F137" s="510"/>
      <c r="G137" s="510"/>
      <c r="H137" s="510"/>
      <c r="I137" s="510"/>
      <c r="J137" s="510"/>
      <c r="K137" s="510"/>
      <c r="L137" s="510"/>
      <c r="M137" s="510"/>
      <c r="N137" s="510"/>
      <c r="O137" s="511"/>
      <c r="P137" s="512">
        <f>P135+P136</f>
        <v>88830</v>
      </c>
      <c r="Q137" s="513"/>
      <c r="R137" s="514"/>
    </row>
    <row r="138" spans="1:2" ht="12.75">
      <c r="A138" s="363"/>
      <c r="B138" s="5"/>
    </row>
    <row r="139" spans="1:2" ht="12.75" outlineLevel="1">
      <c r="A139" s="363"/>
      <c r="B139" s="5"/>
    </row>
    <row r="140" spans="1:14" ht="12.75" outlineLevel="1">
      <c r="A140" s="363"/>
      <c r="B140" s="416" t="s">
        <v>286</v>
      </c>
      <c r="C140" s="408"/>
      <c r="D140" s="408"/>
      <c r="H140" s="417"/>
      <c r="I140" s="614">
        <f>P83+P93+L117+P129+P137+L109+L100</f>
        <v>9194970</v>
      </c>
      <c r="J140" s="614"/>
      <c r="K140" s="614"/>
      <c r="L140" s="417"/>
      <c r="M140" s="417"/>
      <c r="N140" s="417"/>
    </row>
    <row r="141" spans="1:14" ht="12.75" outlineLevel="1">
      <c r="A141" s="363"/>
      <c r="B141" s="429"/>
      <c r="C141" s="417"/>
      <c r="D141" s="417"/>
      <c r="E141" s="417"/>
      <c r="F141" s="417"/>
      <c r="G141" s="417"/>
      <c r="H141" s="417"/>
      <c r="I141" s="419"/>
      <c r="J141" s="419"/>
      <c r="K141" s="417"/>
      <c r="L141" s="417"/>
      <c r="M141" s="417"/>
      <c r="N141" s="417"/>
    </row>
    <row r="142" spans="1:14" ht="12.75" outlineLevel="1">
      <c r="A142" s="363"/>
      <c r="B142" s="429"/>
      <c r="C142" s="420"/>
      <c r="D142" s="420"/>
      <c r="E142" s="420"/>
      <c r="F142" s="420"/>
      <c r="G142" s="420"/>
      <c r="H142" s="420"/>
      <c r="I142" s="419"/>
      <c r="J142" s="419"/>
      <c r="K142" s="417"/>
      <c r="L142" s="417"/>
      <c r="M142" s="417"/>
      <c r="N142" s="417"/>
    </row>
    <row r="143" spans="1:14" ht="12.75" outlineLevel="1">
      <c r="A143" s="363"/>
      <c r="B143" s="430" t="s">
        <v>95</v>
      </c>
      <c r="C143" s="430"/>
      <c r="D143" s="430"/>
      <c r="E143" s="430"/>
      <c r="F143" s="430"/>
      <c r="G143" s="430"/>
      <c r="H143" s="430"/>
      <c r="I143" s="430"/>
      <c r="J143" s="430"/>
      <c r="K143" s="430"/>
      <c r="L143" s="430" t="s">
        <v>60</v>
      </c>
      <c r="M143" s="430"/>
      <c r="N143" s="430"/>
    </row>
    <row r="144" spans="1:2" ht="12.75" outlineLevel="1">
      <c r="A144" s="363"/>
      <c r="B144" s="5"/>
    </row>
    <row r="145" spans="1:14" ht="12.75" outlineLevel="1">
      <c r="A145" s="363"/>
      <c r="B145" s="430" t="s">
        <v>96</v>
      </c>
      <c r="I145" s="430"/>
      <c r="J145" s="430"/>
      <c r="K145" s="430"/>
      <c r="L145" s="5" t="s">
        <v>371</v>
      </c>
      <c r="M145" s="430"/>
      <c r="N145" s="430"/>
    </row>
    <row r="146" spans="1:2" ht="12.75" outlineLevel="1">
      <c r="A146" s="363"/>
      <c r="B146" s="422" t="s">
        <v>61</v>
      </c>
    </row>
    <row r="147" spans="1:2" ht="12.75" outlineLevel="1">
      <c r="A147" s="380"/>
      <c r="B147" s="5"/>
    </row>
    <row r="148" ht="12.75" outlineLevel="1">
      <c r="A148" s="380"/>
    </row>
    <row r="149" spans="1:19" ht="12.75" outlineLevel="1">
      <c r="A149" s="380"/>
      <c r="B149" s="61"/>
      <c r="M149" s="61" t="s">
        <v>118</v>
      </c>
      <c r="N149" s="61"/>
      <c r="O149" s="61"/>
      <c r="P149" s="61"/>
      <c r="Q149" s="61"/>
      <c r="R149" s="393"/>
      <c r="S149" s="393"/>
    </row>
    <row r="150" spans="1:19" ht="12.75" customHeight="1" outlineLevel="1">
      <c r="A150" s="380"/>
      <c r="B150" s="473"/>
      <c r="C150" s="473"/>
      <c r="D150" s="473"/>
      <c r="E150" s="473"/>
      <c r="F150" s="473"/>
      <c r="G150" s="473"/>
      <c r="M150" s="626" t="s">
        <v>334</v>
      </c>
      <c r="N150" s="626"/>
      <c r="O150" s="626"/>
      <c r="P150" s="626"/>
      <c r="Q150" s="626"/>
      <c r="R150" s="626"/>
      <c r="S150" s="626"/>
    </row>
    <row r="151" spans="1:19" ht="12.75" outlineLevel="1">
      <c r="A151" s="380"/>
      <c r="B151" s="473"/>
      <c r="C151" s="473"/>
      <c r="D151" s="473"/>
      <c r="E151" s="473"/>
      <c r="F151" s="473"/>
      <c r="G151" s="473"/>
      <c r="M151" s="61" t="s">
        <v>333</v>
      </c>
      <c r="N151" s="61"/>
      <c r="O151" s="61"/>
      <c r="P151" s="61"/>
      <c r="Q151" s="61"/>
      <c r="R151" s="393"/>
      <c r="S151" s="393"/>
    </row>
    <row r="152" spans="1:17" ht="12.75" outlineLevel="1">
      <c r="A152" s="380"/>
      <c r="B152" s="61"/>
      <c r="M152" s="61" t="s">
        <v>66</v>
      </c>
      <c r="N152" s="61"/>
      <c r="O152" s="61"/>
      <c r="P152" s="61"/>
      <c r="Q152" s="61"/>
    </row>
    <row r="153" spans="1:17" ht="12.75" outlineLevel="1">
      <c r="A153" s="380"/>
      <c r="B153" s="61"/>
      <c r="M153" s="61"/>
      <c r="N153" s="61"/>
      <c r="O153" s="61"/>
      <c r="P153" s="61"/>
      <c r="Q153" s="61"/>
    </row>
    <row r="154" spans="1:13" ht="12.75" outlineLevel="1">
      <c r="A154" s="380"/>
      <c r="F154" s="505" t="s">
        <v>24</v>
      </c>
      <c r="G154" s="505"/>
      <c r="H154" s="505"/>
      <c r="I154" s="505"/>
      <c r="J154" s="505"/>
      <c r="K154" s="505"/>
      <c r="L154" s="505"/>
      <c r="M154" s="505"/>
    </row>
    <row r="155" spans="1:19" ht="12.75" outlineLevel="1">
      <c r="A155" s="380"/>
      <c r="B155" s="505" t="s">
        <v>312</v>
      </c>
      <c r="C155" s="505"/>
      <c r="D155" s="505"/>
      <c r="E155" s="505"/>
      <c r="F155" s="505"/>
      <c r="G155" s="505"/>
      <c r="H155" s="505"/>
      <c r="I155" s="505"/>
      <c r="J155" s="505"/>
      <c r="K155" s="505"/>
      <c r="L155" s="505"/>
      <c r="M155" s="505"/>
      <c r="N155" s="505"/>
      <c r="O155" s="505"/>
      <c r="P155" s="505"/>
      <c r="Q155" s="505"/>
      <c r="R155" s="505"/>
      <c r="S155" s="505"/>
    </row>
    <row r="156" spans="1:13" ht="12.75" outlineLevel="1">
      <c r="A156" s="380"/>
      <c r="F156" s="559" t="s">
        <v>185</v>
      </c>
      <c r="G156" s="559"/>
      <c r="H156" s="559"/>
      <c r="I156" s="559"/>
      <c r="J156" s="559"/>
      <c r="K156" s="559"/>
      <c r="L156" s="559"/>
      <c r="M156" s="559"/>
    </row>
    <row r="157" ht="12.75" outlineLevel="1">
      <c r="A157" s="380"/>
    </row>
    <row r="158" spans="1:19" ht="12.75">
      <c r="A158" s="380"/>
      <c r="B158" s="559" t="s">
        <v>99</v>
      </c>
      <c r="C158" s="559"/>
      <c r="D158" s="559"/>
      <c r="E158" s="559"/>
      <c r="F158" s="559"/>
      <c r="G158" s="559"/>
      <c r="H158" s="559"/>
      <c r="I158" s="559"/>
      <c r="J158" s="559"/>
      <c r="K158" s="559"/>
      <c r="L158" s="559"/>
      <c r="M158" s="559"/>
      <c r="N158" s="559"/>
      <c r="O158" s="559"/>
      <c r="P158" s="559"/>
      <c r="Q158" s="559"/>
      <c r="R158" s="559"/>
      <c r="S158" s="559"/>
    </row>
    <row r="159" spans="1:19" s="2" customFormat="1" ht="25.5">
      <c r="A159" s="381"/>
      <c r="B159" s="409" t="s">
        <v>25</v>
      </c>
      <c r="C159" s="524" t="s">
        <v>26</v>
      </c>
      <c r="D159" s="525"/>
      <c r="E159" s="525"/>
      <c r="F159" s="525"/>
      <c r="G159" s="525"/>
      <c r="H159" s="525"/>
      <c r="I159" s="526"/>
      <c r="J159" s="524" t="s">
        <v>28</v>
      </c>
      <c r="K159" s="525"/>
      <c r="L159" s="525"/>
      <c r="M159" s="525"/>
      <c r="N159" s="525"/>
      <c r="O159" s="526"/>
      <c r="P159" s="524" t="s">
        <v>27</v>
      </c>
      <c r="Q159" s="525"/>
      <c r="R159" s="525"/>
      <c r="S159" s="526"/>
    </row>
    <row r="160" spans="1:19" s="2" customFormat="1" ht="12.75">
      <c r="A160" s="381"/>
      <c r="B160" s="4">
        <v>1</v>
      </c>
      <c r="C160" s="524">
        <v>2</v>
      </c>
      <c r="D160" s="525"/>
      <c r="E160" s="525"/>
      <c r="F160" s="525"/>
      <c r="G160" s="525"/>
      <c r="H160" s="525"/>
      <c r="I160" s="526"/>
      <c r="J160" s="524">
        <v>3</v>
      </c>
      <c r="K160" s="525"/>
      <c r="L160" s="525"/>
      <c r="M160" s="525"/>
      <c r="N160" s="525"/>
      <c r="O160" s="526"/>
      <c r="P160" s="524">
        <v>4</v>
      </c>
      <c r="Q160" s="525"/>
      <c r="R160" s="525"/>
      <c r="S160" s="526"/>
    </row>
    <row r="161" spans="1:19" s="2" customFormat="1" ht="45" customHeight="1">
      <c r="A161" s="381"/>
      <c r="B161" s="113">
        <v>1</v>
      </c>
      <c r="C161" s="519" t="s">
        <v>289</v>
      </c>
      <c r="D161" s="520"/>
      <c r="E161" s="520"/>
      <c r="F161" s="520"/>
      <c r="G161" s="520"/>
      <c r="H161" s="520"/>
      <c r="I161" s="530"/>
      <c r="J161" s="541" t="s">
        <v>196</v>
      </c>
      <c r="K161" s="542"/>
      <c r="L161" s="542"/>
      <c r="M161" s="542"/>
      <c r="N161" s="542"/>
      <c r="O161" s="543"/>
      <c r="P161" s="506">
        <v>503900</v>
      </c>
      <c r="Q161" s="507"/>
      <c r="R161" s="507"/>
      <c r="S161" s="508"/>
    </row>
    <row r="162" spans="1:19" s="2" customFormat="1" ht="12.75">
      <c r="A162" s="381"/>
      <c r="B162" s="139"/>
      <c r="C162" s="544" t="s">
        <v>101</v>
      </c>
      <c r="D162" s="545"/>
      <c r="E162" s="545"/>
      <c r="F162" s="545"/>
      <c r="G162" s="545"/>
      <c r="H162" s="545"/>
      <c r="I162" s="546"/>
      <c r="J162" s="547"/>
      <c r="K162" s="548"/>
      <c r="L162" s="548"/>
      <c r="M162" s="548"/>
      <c r="N162" s="548"/>
      <c r="O162" s="549"/>
      <c r="P162" s="550">
        <f>P161</f>
        <v>503900</v>
      </c>
      <c r="Q162" s="551"/>
      <c r="R162" s="551"/>
      <c r="S162" s="552"/>
    </row>
    <row r="163" spans="1:19" s="2" customFormat="1" ht="12.75">
      <c r="A163" s="381"/>
      <c r="B163" s="402"/>
      <c r="C163" s="401"/>
      <c r="D163" s="401"/>
      <c r="E163" s="401"/>
      <c r="F163" s="401"/>
      <c r="G163" s="401"/>
      <c r="H163" s="401"/>
      <c r="I163" s="401"/>
      <c r="J163" s="402"/>
      <c r="K163" s="402"/>
      <c r="L163" s="402"/>
      <c r="M163" s="402"/>
      <c r="N163" s="402"/>
      <c r="O163" s="402"/>
      <c r="P163" s="64"/>
      <c r="Q163" s="64"/>
      <c r="R163" s="64"/>
      <c r="S163" s="64"/>
    </row>
    <row r="164" spans="1:19" ht="12.75" outlineLevel="1">
      <c r="A164" s="380"/>
      <c r="B164" s="559" t="s">
        <v>214</v>
      </c>
      <c r="C164" s="559"/>
      <c r="D164" s="559"/>
      <c r="E164" s="559"/>
      <c r="F164" s="559"/>
      <c r="G164" s="559"/>
      <c r="H164" s="559"/>
      <c r="I164" s="559"/>
      <c r="J164" s="559"/>
      <c r="K164" s="559"/>
      <c r="L164" s="559"/>
      <c r="M164" s="559"/>
      <c r="N164" s="559"/>
      <c r="O164" s="559"/>
      <c r="P164" s="559"/>
      <c r="Q164" s="559"/>
      <c r="R164" s="559"/>
      <c r="S164" s="559"/>
    </row>
    <row r="165" spans="1:19" s="2" customFormat="1" ht="25.5" outlineLevel="1">
      <c r="A165" s="381"/>
      <c r="B165" s="409" t="s">
        <v>25</v>
      </c>
      <c r="C165" s="524" t="s">
        <v>26</v>
      </c>
      <c r="D165" s="525"/>
      <c r="E165" s="525"/>
      <c r="F165" s="525"/>
      <c r="G165" s="525"/>
      <c r="H165" s="525"/>
      <c r="I165" s="526"/>
      <c r="J165" s="524" t="s">
        <v>28</v>
      </c>
      <c r="K165" s="525"/>
      <c r="L165" s="525"/>
      <c r="M165" s="525"/>
      <c r="N165" s="525"/>
      <c r="O165" s="526"/>
      <c r="P165" s="524" t="s">
        <v>27</v>
      </c>
      <c r="Q165" s="525"/>
      <c r="R165" s="525"/>
      <c r="S165" s="526"/>
    </row>
    <row r="166" spans="1:19" s="2" customFormat="1" ht="12.75" outlineLevel="1">
      <c r="A166" s="381"/>
      <c r="B166" s="4">
        <v>1</v>
      </c>
      <c r="C166" s="524">
        <v>2</v>
      </c>
      <c r="D166" s="525"/>
      <c r="E166" s="525"/>
      <c r="F166" s="525"/>
      <c r="G166" s="525"/>
      <c r="H166" s="525"/>
      <c r="I166" s="526"/>
      <c r="J166" s="524">
        <v>3</v>
      </c>
      <c r="K166" s="525"/>
      <c r="L166" s="525"/>
      <c r="M166" s="525"/>
      <c r="N166" s="525"/>
      <c r="O166" s="526"/>
      <c r="P166" s="524">
        <v>4</v>
      </c>
      <c r="Q166" s="525"/>
      <c r="R166" s="525"/>
      <c r="S166" s="526"/>
    </row>
    <row r="167" spans="1:19" s="2" customFormat="1" ht="12.75" outlineLevel="1">
      <c r="A167" s="381"/>
      <c r="B167" s="4">
        <v>1</v>
      </c>
      <c r="C167" s="519" t="s">
        <v>215</v>
      </c>
      <c r="D167" s="520"/>
      <c r="E167" s="520"/>
      <c r="F167" s="520"/>
      <c r="G167" s="520"/>
      <c r="H167" s="520"/>
      <c r="I167" s="530"/>
      <c r="J167" s="541" t="s">
        <v>271</v>
      </c>
      <c r="K167" s="542"/>
      <c r="L167" s="542"/>
      <c r="M167" s="542"/>
      <c r="N167" s="542"/>
      <c r="O167" s="543"/>
      <c r="P167" s="506">
        <v>2274</v>
      </c>
      <c r="Q167" s="507"/>
      <c r="R167" s="507"/>
      <c r="S167" s="508"/>
    </row>
    <row r="168" spans="1:19" s="2" customFormat="1" ht="12.75" outlineLevel="1">
      <c r="A168" s="381"/>
      <c r="B168" s="139"/>
      <c r="C168" s="544" t="s">
        <v>101</v>
      </c>
      <c r="D168" s="545"/>
      <c r="E168" s="545"/>
      <c r="F168" s="545"/>
      <c r="G168" s="545"/>
      <c r="H168" s="545"/>
      <c r="I168" s="546"/>
      <c r="J168" s="547"/>
      <c r="K168" s="548"/>
      <c r="L168" s="548"/>
      <c r="M168" s="548"/>
      <c r="N168" s="548"/>
      <c r="O168" s="549"/>
      <c r="P168" s="550">
        <f>P167</f>
        <v>2274</v>
      </c>
      <c r="Q168" s="551"/>
      <c r="R168" s="551"/>
      <c r="S168" s="552"/>
    </row>
    <row r="169" spans="1:19" s="2" customFormat="1" ht="12.75">
      <c r="A169" s="381"/>
      <c r="B169" s="402"/>
      <c r="C169" s="401"/>
      <c r="D169" s="401"/>
      <c r="E169" s="401"/>
      <c r="F169" s="401"/>
      <c r="G169" s="401"/>
      <c r="H169" s="401"/>
      <c r="I169" s="401"/>
      <c r="J169" s="402"/>
      <c r="K169" s="402"/>
      <c r="L169" s="402"/>
      <c r="M169" s="402"/>
      <c r="N169" s="402"/>
      <c r="O169" s="402"/>
      <c r="P169" s="64"/>
      <c r="Q169" s="64"/>
      <c r="R169" s="64"/>
      <c r="S169" s="64"/>
    </row>
    <row r="170" spans="1:19" ht="12.75">
      <c r="A170" s="380"/>
      <c r="B170" s="559" t="s">
        <v>216</v>
      </c>
      <c r="C170" s="559"/>
      <c r="D170" s="559"/>
      <c r="E170" s="559"/>
      <c r="F170" s="559"/>
      <c r="G170" s="559"/>
      <c r="H170" s="559"/>
      <c r="I170" s="559"/>
      <c r="J170" s="559"/>
      <c r="K170" s="559"/>
      <c r="L170" s="559"/>
      <c r="M170" s="559"/>
      <c r="N170" s="559"/>
      <c r="O170" s="559"/>
      <c r="P170" s="559"/>
      <c r="Q170" s="559"/>
      <c r="R170" s="559"/>
      <c r="S170" s="559"/>
    </row>
    <row r="171" spans="1:19" s="2" customFormat="1" ht="25.5">
      <c r="A171" s="381"/>
      <c r="B171" s="409" t="s">
        <v>25</v>
      </c>
      <c r="C171" s="524" t="s">
        <v>26</v>
      </c>
      <c r="D171" s="525"/>
      <c r="E171" s="525"/>
      <c r="F171" s="525"/>
      <c r="G171" s="525"/>
      <c r="H171" s="525"/>
      <c r="I171" s="526"/>
      <c r="J171" s="524" t="s">
        <v>28</v>
      </c>
      <c r="K171" s="525"/>
      <c r="L171" s="525"/>
      <c r="M171" s="525"/>
      <c r="N171" s="525"/>
      <c r="O171" s="526"/>
      <c r="P171" s="524" t="s">
        <v>27</v>
      </c>
      <c r="Q171" s="525"/>
      <c r="R171" s="525"/>
      <c r="S171" s="526"/>
    </row>
    <row r="172" spans="1:19" s="2" customFormat="1" ht="12.75">
      <c r="A172" s="381"/>
      <c r="B172" s="4">
        <v>1</v>
      </c>
      <c r="C172" s="524">
        <v>2</v>
      </c>
      <c r="D172" s="525"/>
      <c r="E172" s="525"/>
      <c r="F172" s="525"/>
      <c r="G172" s="525"/>
      <c r="H172" s="525"/>
      <c r="I172" s="526"/>
      <c r="J172" s="524">
        <v>3</v>
      </c>
      <c r="K172" s="525"/>
      <c r="L172" s="525"/>
      <c r="M172" s="525"/>
      <c r="N172" s="525"/>
      <c r="O172" s="526"/>
      <c r="P172" s="524">
        <v>4</v>
      </c>
      <c r="Q172" s="525"/>
      <c r="R172" s="525"/>
      <c r="S172" s="526"/>
    </row>
    <row r="173" spans="1:19" s="2" customFormat="1" ht="26.25" customHeight="1">
      <c r="A173" s="381"/>
      <c r="B173" s="113">
        <v>2</v>
      </c>
      <c r="C173" s="519" t="s">
        <v>290</v>
      </c>
      <c r="D173" s="520"/>
      <c r="E173" s="520"/>
      <c r="F173" s="520"/>
      <c r="G173" s="520"/>
      <c r="H173" s="520"/>
      <c r="I173" s="530"/>
      <c r="J173" s="541" t="s">
        <v>272</v>
      </c>
      <c r="K173" s="542"/>
      <c r="L173" s="542"/>
      <c r="M173" s="542"/>
      <c r="N173" s="542"/>
      <c r="O173" s="543"/>
      <c r="P173" s="506">
        <v>152200</v>
      </c>
      <c r="Q173" s="507"/>
      <c r="R173" s="507"/>
      <c r="S173" s="508"/>
    </row>
    <row r="174" spans="1:19" s="2" customFormat="1" ht="12.75">
      <c r="A174" s="381"/>
      <c r="B174" s="139"/>
      <c r="C174" s="544" t="s">
        <v>101</v>
      </c>
      <c r="D174" s="545"/>
      <c r="E174" s="545"/>
      <c r="F174" s="545"/>
      <c r="G174" s="545"/>
      <c r="H174" s="545"/>
      <c r="I174" s="546"/>
      <c r="J174" s="547"/>
      <c r="K174" s="548"/>
      <c r="L174" s="548"/>
      <c r="M174" s="548"/>
      <c r="N174" s="548"/>
      <c r="O174" s="549"/>
      <c r="P174" s="550">
        <f>P173</f>
        <v>152200</v>
      </c>
      <c r="Q174" s="551"/>
      <c r="R174" s="551"/>
      <c r="S174" s="552"/>
    </row>
    <row r="175" spans="1:20" ht="12.75">
      <c r="A175" s="380"/>
      <c r="T175" s="79"/>
    </row>
    <row r="176" spans="1:20" ht="12.75">
      <c r="A176" s="380"/>
      <c r="B176" s="559" t="s">
        <v>68</v>
      </c>
      <c r="C176" s="559"/>
      <c r="D176" s="559"/>
      <c r="E176" s="559"/>
      <c r="F176" s="559"/>
      <c r="G176" s="559"/>
      <c r="H176" s="559"/>
      <c r="I176" s="559"/>
      <c r="J176" s="559"/>
      <c r="K176" s="559"/>
      <c r="L176" s="559"/>
      <c r="M176" s="559"/>
      <c r="N176" s="559"/>
      <c r="O176" s="559"/>
      <c r="P176" s="559"/>
      <c r="Q176" s="559"/>
      <c r="R176" s="559"/>
      <c r="S176" s="559"/>
      <c r="T176" s="79"/>
    </row>
    <row r="177" spans="1:20" ht="10.5" customHeight="1">
      <c r="A177" s="380"/>
      <c r="T177" s="79"/>
    </row>
    <row r="178" spans="1:20" ht="24" customHeight="1">
      <c r="A178" s="380"/>
      <c r="B178" s="4" t="s">
        <v>25</v>
      </c>
      <c r="C178" s="471" t="s">
        <v>26</v>
      </c>
      <c r="D178" s="471"/>
      <c r="E178" s="471"/>
      <c r="F178" s="471"/>
      <c r="G178" s="471"/>
      <c r="H178" s="471" t="s">
        <v>28</v>
      </c>
      <c r="I178" s="471"/>
      <c r="J178" s="471" t="s">
        <v>55</v>
      </c>
      <c r="K178" s="471"/>
      <c r="L178" s="471"/>
      <c r="M178" s="471" t="s">
        <v>54</v>
      </c>
      <c r="N178" s="471"/>
      <c r="O178" s="471"/>
      <c r="P178" s="471" t="s">
        <v>56</v>
      </c>
      <c r="Q178" s="471"/>
      <c r="R178" s="471"/>
      <c r="S178" s="471"/>
      <c r="T178" s="79"/>
    </row>
    <row r="179" spans="1:20" ht="12.75">
      <c r="A179" s="380"/>
      <c r="B179" s="4">
        <v>1</v>
      </c>
      <c r="C179" s="471">
        <v>2</v>
      </c>
      <c r="D179" s="471"/>
      <c r="E179" s="471"/>
      <c r="F179" s="471"/>
      <c r="G179" s="471"/>
      <c r="H179" s="471">
        <v>3</v>
      </c>
      <c r="I179" s="471"/>
      <c r="J179" s="471">
        <v>4</v>
      </c>
      <c r="K179" s="471"/>
      <c r="L179" s="471"/>
      <c r="M179" s="471">
        <v>5</v>
      </c>
      <c r="N179" s="471"/>
      <c r="O179" s="471"/>
      <c r="P179" s="471">
        <v>6</v>
      </c>
      <c r="Q179" s="471"/>
      <c r="R179" s="471"/>
      <c r="S179" s="471"/>
      <c r="T179" s="79"/>
    </row>
    <row r="180" spans="1:20" ht="77.25" customHeight="1">
      <c r="A180" s="380"/>
      <c r="B180" s="113">
        <v>1</v>
      </c>
      <c r="C180" s="519" t="s">
        <v>87</v>
      </c>
      <c r="D180" s="520"/>
      <c r="E180" s="520"/>
      <c r="F180" s="520"/>
      <c r="G180" s="530"/>
      <c r="H180" s="517" t="s">
        <v>175</v>
      </c>
      <c r="I180" s="517"/>
      <c r="J180" s="607"/>
      <c r="K180" s="607"/>
      <c r="L180" s="607"/>
      <c r="M180" s="474"/>
      <c r="N180" s="474"/>
      <c r="O180" s="474"/>
      <c r="P180" s="579">
        <v>10400</v>
      </c>
      <c r="Q180" s="579"/>
      <c r="R180" s="579"/>
      <c r="S180" s="579"/>
      <c r="T180" s="79"/>
    </row>
    <row r="181" spans="1:20" ht="15" customHeight="1">
      <c r="A181" s="380"/>
      <c r="B181" s="113"/>
      <c r="C181" s="610" t="s">
        <v>188</v>
      </c>
      <c r="D181" s="611"/>
      <c r="E181" s="611"/>
      <c r="F181" s="611"/>
      <c r="G181" s="612"/>
      <c r="H181" s="517" t="s">
        <v>175</v>
      </c>
      <c r="I181" s="517"/>
      <c r="J181" s="607">
        <v>261.4</v>
      </c>
      <c r="K181" s="607"/>
      <c r="L181" s="607"/>
      <c r="M181" s="474">
        <v>12</v>
      </c>
      <c r="N181" s="474"/>
      <c r="O181" s="474"/>
      <c r="P181" s="609">
        <f>J181*M181</f>
        <v>3136.7999999999997</v>
      </c>
      <c r="Q181" s="609"/>
      <c r="R181" s="609"/>
      <c r="S181" s="609"/>
      <c r="T181" s="79">
        <v>1.06</v>
      </c>
    </row>
    <row r="182" spans="1:20" ht="15" customHeight="1">
      <c r="A182" s="380"/>
      <c r="B182" s="113"/>
      <c r="C182" s="610" t="s">
        <v>189</v>
      </c>
      <c r="D182" s="611"/>
      <c r="E182" s="611"/>
      <c r="F182" s="611"/>
      <c r="G182" s="612"/>
      <c r="H182" s="517" t="s">
        <v>175</v>
      </c>
      <c r="I182" s="517"/>
      <c r="J182" s="607">
        <v>0.56</v>
      </c>
      <c r="K182" s="607"/>
      <c r="L182" s="607"/>
      <c r="M182" s="613">
        <f>P182/J182</f>
        <v>12970</v>
      </c>
      <c r="N182" s="613"/>
      <c r="O182" s="613"/>
      <c r="P182" s="609">
        <f>P180-P181</f>
        <v>7263.200000000001</v>
      </c>
      <c r="Q182" s="609"/>
      <c r="R182" s="609"/>
      <c r="S182" s="609"/>
      <c r="T182" s="79"/>
    </row>
    <row r="183" spans="1:23" ht="27" customHeight="1">
      <c r="A183" s="380"/>
      <c r="B183" s="113">
        <v>2</v>
      </c>
      <c r="C183" s="519" t="s">
        <v>191</v>
      </c>
      <c r="D183" s="520"/>
      <c r="E183" s="520"/>
      <c r="F183" s="520"/>
      <c r="G183" s="530"/>
      <c r="H183" s="517" t="s">
        <v>175</v>
      </c>
      <c r="I183" s="517"/>
      <c r="J183" s="607">
        <f>P183/M183</f>
        <v>2775</v>
      </c>
      <c r="K183" s="607"/>
      <c r="L183" s="607"/>
      <c r="M183" s="474">
        <v>12</v>
      </c>
      <c r="N183" s="474"/>
      <c r="O183" s="474"/>
      <c r="P183" s="579">
        <v>33300</v>
      </c>
      <c r="Q183" s="579"/>
      <c r="R183" s="579"/>
      <c r="S183" s="579"/>
      <c r="T183" s="79"/>
      <c r="W183" s="67"/>
    </row>
    <row r="184" spans="1:20" ht="12.75">
      <c r="A184" s="380"/>
      <c r="B184" s="139"/>
      <c r="C184" s="547" t="s">
        <v>57</v>
      </c>
      <c r="D184" s="548"/>
      <c r="E184" s="548"/>
      <c r="F184" s="548"/>
      <c r="G184" s="548"/>
      <c r="H184" s="548"/>
      <c r="I184" s="548"/>
      <c r="J184" s="548"/>
      <c r="K184" s="548"/>
      <c r="L184" s="548"/>
      <c r="M184" s="548"/>
      <c r="N184" s="548"/>
      <c r="O184" s="549"/>
      <c r="P184" s="566">
        <f>P180+P183</f>
        <v>43700</v>
      </c>
      <c r="Q184" s="567"/>
      <c r="R184" s="567"/>
      <c r="S184" s="567"/>
      <c r="T184" s="79"/>
    </row>
    <row r="185" spans="1:20" ht="12.75">
      <c r="A185" s="380"/>
      <c r="B185" s="379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79"/>
    </row>
    <row r="186" spans="1:20" ht="12.75">
      <c r="A186" s="380"/>
      <c r="B186" s="531" t="s">
        <v>69</v>
      </c>
      <c r="C186" s="531"/>
      <c r="D186" s="531"/>
      <c r="E186" s="531"/>
      <c r="F186" s="531"/>
      <c r="G186" s="531"/>
      <c r="H186" s="531"/>
      <c r="I186" s="531"/>
      <c r="J186" s="531"/>
      <c r="K186" s="531"/>
      <c r="L186" s="531"/>
      <c r="M186" s="531"/>
      <c r="N186" s="531"/>
      <c r="O186" s="531"/>
      <c r="P186" s="531"/>
      <c r="Q186" s="531"/>
      <c r="R186" s="531"/>
      <c r="S186" s="531"/>
      <c r="T186" s="79"/>
    </row>
    <row r="187" spans="1:20" ht="7.5" customHeight="1">
      <c r="A187" s="380"/>
      <c r="B187" s="379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79"/>
    </row>
    <row r="188" spans="1:20" ht="50.25" customHeight="1">
      <c r="A188" s="380"/>
      <c r="B188" s="4" t="s">
        <v>25</v>
      </c>
      <c r="C188" s="471" t="s">
        <v>26</v>
      </c>
      <c r="D188" s="471"/>
      <c r="E188" s="471"/>
      <c r="F188" s="471"/>
      <c r="G188" s="471"/>
      <c r="H188" s="471" t="s">
        <v>28</v>
      </c>
      <c r="I188" s="471"/>
      <c r="J188" s="471" t="s">
        <v>29</v>
      </c>
      <c r="K188" s="471"/>
      <c r="L188" s="471" t="s">
        <v>32</v>
      </c>
      <c r="M188" s="471"/>
      <c r="N188" s="471"/>
      <c r="O188" s="471" t="s">
        <v>33</v>
      </c>
      <c r="P188" s="471"/>
      <c r="Q188" s="471" t="s">
        <v>34</v>
      </c>
      <c r="R188" s="471"/>
      <c r="S188" s="471"/>
      <c r="T188" s="79"/>
    </row>
    <row r="189" spans="1:20" ht="12.75">
      <c r="A189" s="380"/>
      <c r="B189" s="4">
        <v>1</v>
      </c>
      <c r="C189" s="471">
        <v>2</v>
      </c>
      <c r="D189" s="471"/>
      <c r="E189" s="471"/>
      <c r="F189" s="471"/>
      <c r="G189" s="471"/>
      <c r="H189" s="471">
        <v>3</v>
      </c>
      <c r="I189" s="471"/>
      <c r="J189" s="471">
        <v>4</v>
      </c>
      <c r="K189" s="471"/>
      <c r="L189" s="471">
        <v>5</v>
      </c>
      <c r="M189" s="471"/>
      <c r="N189" s="471"/>
      <c r="O189" s="471">
        <v>6</v>
      </c>
      <c r="P189" s="471"/>
      <c r="Q189" s="471">
        <v>7</v>
      </c>
      <c r="R189" s="471"/>
      <c r="S189" s="471"/>
      <c r="T189" s="79"/>
    </row>
    <row r="190" spans="1:25" ht="15.75" customHeight="1">
      <c r="A190" s="380"/>
      <c r="B190" s="113">
        <v>1</v>
      </c>
      <c r="C190" s="519" t="s">
        <v>121</v>
      </c>
      <c r="D190" s="520"/>
      <c r="E190" s="520"/>
      <c r="F190" s="520"/>
      <c r="G190" s="530"/>
      <c r="H190" s="517" t="s">
        <v>212</v>
      </c>
      <c r="I190" s="517"/>
      <c r="J190" s="472" t="s">
        <v>97</v>
      </c>
      <c r="K190" s="472"/>
      <c r="L190" s="607">
        <v>89.28</v>
      </c>
      <c r="M190" s="607"/>
      <c r="N190" s="607"/>
      <c r="O190" s="607">
        <f>Q190/L190</f>
        <v>7558.019713261649</v>
      </c>
      <c r="P190" s="607"/>
      <c r="Q190" s="579">
        <v>674780</v>
      </c>
      <c r="R190" s="579"/>
      <c r="S190" s="579"/>
      <c r="T190" s="79">
        <v>1.02</v>
      </c>
      <c r="W190" s="608"/>
      <c r="X190" s="608"/>
      <c r="Y190" s="608"/>
    </row>
    <row r="191" spans="1:25" ht="49.5" customHeight="1">
      <c r="A191" s="380"/>
      <c r="B191" s="113">
        <v>2</v>
      </c>
      <c r="C191" s="519" t="s">
        <v>88</v>
      </c>
      <c r="D191" s="520"/>
      <c r="E191" s="520"/>
      <c r="F191" s="520"/>
      <c r="G191" s="530"/>
      <c r="H191" s="517" t="s">
        <v>176</v>
      </c>
      <c r="I191" s="517"/>
      <c r="J191" s="472" t="s">
        <v>35</v>
      </c>
      <c r="K191" s="472"/>
      <c r="L191" s="607">
        <v>38.12</v>
      </c>
      <c r="M191" s="607"/>
      <c r="N191" s="607"/>
      <c r="O191" s="607">
        <f>Q191/L191</f>
        <v>9160.283315844701</v>
      </c>
      <c r="P191" s="607"/>
      <c r="Q191" s="579">
        <v>349190</v>
      </c>
      <c r="R191" s="579"/>
      <c r="S191" s="579"/>
      <c r="T191" s="79">
        <v>1.063</v>
      </c>
      <c r="W191" s="608"/>
      <c r="X191" s="608"/>
      <c r="Y191" s="608"/>
    </row>
    <row r="192" spans="1:25" ht="18" customHeight="1">
      <c r="A192" s="380"/>
      <c r="B192" s="113">
        <v>3</v>
      </c>
      <c r="C192" s="519" t="s">
        <v>291</v>
      </c>
      <c r="D192" s="520"/>
      <c r="E192" s="520"/>
      <c r="F192" s="520"/>
      <c r="G192" s="530"/>
      <c r="H192" s="604" t="s">
        <v>292</v>
      </c>
      <c r="I192" s="605"/>
      <c r="J192" s="472" t="s">
        <v>97</v>
      </c>
      <c r="K192" s="472"/>
      <c r="L192" s="601">
        <f>Q192/O192</f>
        <v>16</v>
      </c>
      <c r="M192" s="606"/>
      <c r="N192" s="602"/>
      <c r="O192" s="601">
        <v>100</v>
      </c>
      <c r="P192" s="602"/>
      <c r="Q192" s="556">
        <v>1600</v>
      </c>
      <c r="R192" s="557"/>
      <c r="S192" s="558"/>
      <c r="T192" s="79"/>
      <c r="W192" s="372"/>
      <c r="X192" s="372"/>
      <c r="Y192" s="372"/>
    </row>
    <row r="193" spans="1:20" ht="12.75" customHeight="1">
      <c r="A193" s="380"/>
      <c r="B193" s="129"/>
      <c r="C193" s="509" t="s">
        <v>57</v>
      </c>
      <c r="D193" s="510"/>
      <c r="E193" s="510"/>
      <c r="F193" s="510"/>
      <c r="G193" s="510"/>
      <c r="H193" s="510"/>
      <c r="I193" s="510"/>
      <c r="J193" s="510"/>
      <c r="K193" s="510"/>
      <c r="L193" s="510"/>
      <c r="M193" s="510"/>
      <c r="N193" s="510"/>
      <c r="O193" s="510"/>
      <c r="P193" s="511"/>
      <c r="Q193" s="603">
        <f>SUM(Q190:S192)</f>
        <v>1025570</v>
      </c>
      <c r="R193" s="603"/>
      <c r="S193" s="603"/>
      <c r="T193" s="79"/>
    </row>
    <row r="194" spans="1:20" ht="12.75">
      <c r="A194" s="380"/>
      <c r="B194" s="379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79"/>
    </row>
    <row r="195" spans="1:20" ht="12.75">
      <c r="A195" s="380"/>
      <c r="B195" s="531" t="s">
        <v>74</v>
      </c>
      <c r="C195" s="531"/>
      <c r="D195" s="531"/>
      <c r="E195" s="531"/>
      <c r="F195" s="531"/>
      <c r="G195" s="531"/>
      <c r="H195" s="531"/>
      <c r="I195" s="531"/>
      <c r="J195" s="531"/>
      <c r="K195" s="531"/>
      <c r="L195" s="531"/>
      <c r="M195" s="531"/>
      <c r="N195" s="531"/>
      <c r="O195" s="531"/>
      <c r="P195" s="531"/>
      <c r="Q195" s="531"/>
      <c r="R195" s="531"/>
      <c r="S195" s="531"/>
      <c r="T195" s="79"/>
    </row>
    <row r="196" spans="1:20" ht="9" customHeight="1">
      <c r="A196" s="380"/>
      <c r="B196" s="379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79"/>
    </row>
    <row r="197" spans="1:20" ht="24" customHeight="1">
      <c r="A197" s="380"/>
      <c r="B197" s="4" t="s">
        <v>25</v>
      </c>
      <c r="C197" s="471" t="s">
        <v>26</v>
      </c>
      <c r="D197" s="471"/>
      <c r="E197" s="471"/>
      <c r="F197" s="471"/>
      <c r="G197" s="471"/>
      <c r="H197" s="471" t="s">
        <v>28</v>
      </c>
      <c r="I197" s="471"/>
      <c r="J197" s="471" t="s">
        <v>55</v>
      </c>
      <c r="K197" s="471"/>
      <c r="L197" s="471"/>
      <c r="M197" s="471" t="s">
        <v>54</v>
      </c>
      <c r="N197" s="471"/>
      <c r="O197" s="471"/>
      <c r="P197" s="471" t="s">
        <v>56</v>
      </c>
      <c r="Q197" s="471"/>
      <c r="R197" s="471"/>
      <c r="S197" s="471"/>
      <c r="T197" s="79"/>
    </row>
    <row r="198" spans="1:20" ht="12.75">
      <c r="A198" s="380"/>
      <c r="B198" s="4">
        <v>1</v>
      </c>
      <c r="C198" s="471">
        <v>2</v>
      </c>
      <c r="D198" s="471"/>
      <c r="E198" s="471"/>
      <c r="F198" s="471"/>
      <c r="G198" s="471"/>
      <c r="H198" s="471">
        <v>3</v>
      </c>
      <c r="I198" s="471"/>
      <c r="J198" s="471">
        <v>4</v>
      </c>
      <c r="K198" s="471"/>
      <c r="L198" s="471"/>
      <c r="M198" s="471">
        <v>5</v>
      </c>
      <c r="N198" s="471"/>
      <c r="O198" s="471"/>
      <c r="P198" s="524">
        <v>6</v>
      </c>
      <c r="Q198" s="525"/>
      <c r="R198" s="525"/>
      <c r="S198" s="526"/>
      <c r="T198" s="79"/>
    </row>
    <row r="199" spans="1:21" ht="26.25" customHeight="1">
      <c r="A199" s="380"/>
      <c r="B199" s="4">
        <v>1</v>
      </c>
      <c r="C199" s="470" t="s">
        <v>181</v>
      </c>
      <c r="D199" s="470"/>
      <c r="E199" s="470"/>
      <c r="F199" s="470"/>
      <c r="G199" s="470"/>
      <c r="H199" s="517" t="s">
        <v>272</v>
      </c>
      <c r="I199" s="517"/>
      <c r="J199" s="518">
        <f>P199/M199</f>
        <v>35500</v>
      </c>
      <c r="K199" s="518"/>
      <c r="L199" s="518"/>
      <c r="M199" s="516">
        <v>1</v>
      </c>
      <c r="N199" s="516"/>
      <c r="O199" s="516"/>
      <c r="P199" s="556">
        <v>35500</v>
      </c>
      <c r="Q199" s="557"/>
      <c r="R199" s="557"/>
      <c r="S199" s="558"/>
      <c r="T199" s="79"/>
      <c r="U199" s="66"/>
    </row>
    <row r="200" spans="1:21" ht="27" customHeight="1">
      <c r="A200" s="380"/>
      <c r="B200" s="4">
        <v>2</v>
      </c>
      <c r="C200" s="470" t="s">
        <v>182</v>
      </c>
      <c r="D200" s="470"/>
      <c r="E200" s="470"/>
      <c r="F200" s="470"/>
      <c r="G200" s="470"/>
      <c r="H200" s="517" t="s">
        <v>272</v>
      </c>
      <c r="I200" s="517"/>
      <c r="J200" s="518">
        <f>P200/M200</f>
        <v>16900</v>
      </c>
      <c r="K200" s="518"/>
      <c r="L200" s="518"/>
      <c r="M200" s="516">
        <v>1</v>
      </c>
      <c r="N200" s="516"/>
      <c r="O200" s="516"/>
      <c r="P200" s="556">
        <v>16900</v>
      </c>
      <c r="Q200" s="557"/>
      <c r="R200" s="557"/>
      <c r="S200" s="558"/>
      <c r="T200" s="79"/>
      <c r="U200" s="66"/>
    </row>
    <row r="201" spans="1:21" ht="24" customHeight="1">
      <c r="A201" s="380"/>
      <c r="B201" s="4">
        <v>3</v>
      </c>
      <c r="C201" s="470" t="s">
        <v>247</v>
      </c>
      <c r="D201" s="470"/>
      <c r="E201" s="470"/>
      <c r="F201" s="470"/>
      <c r="G201" s="470"/>
      <c r="H201" s="517" t="s">
        <v>272</v>
      </c>
      <c r="I201" s="517"/>
      <c r="J201" s="518">
        <f>P201/M201</f>
        <v>5700</v>
      </c>
      <c r="K201" s="518"/>
      <c r="L201" s="518"/>
      <c r="M201" s="516">
        <v>1</v>
      </c>
      <c r="N201" s="516"/>
      <c r="O201" s="516"/>
      <c r="P201" s="556">
        <v>5700</v>
      </c>
      <c r="Q201" s="557"/>
      <c r="R201" s="557"/>
      <c r="S201" s="558"/>
      <c r="T201" s="79"/>
      <c r="U201" s="66"/>
    </row>
    <row r="202" spans="1:21" ht="24" customHeight="1">
      <c r="A202" s="380"/>
      <c r="B202" s="4">
        <v>4</v>
      </c>
      <c r="C202" s="470" t="s">
        <v>293</v>
      </c>
      <c r="D202" s="470"/>
      <c r="E202" s="470"/>
      <c r="F202" s="470"/>
      <c r="G202" s="470"/>
      <c r="H202" s="517" t="s">
        <v>272</v>
      </c>
      <c r="I202" s="517"/>
      <c r="J202" s="518">
        <f>P202/M202</f>
        <v>17400</v>
      </c>
      <c r="K202" s="518"/>
      <c r="L202" s="518"/>
      <c r="M202" s="516">
        <v>1</v>
      </c>
      <c r="N202" s="516"/>
      <c r="O202" s="516"/>
      <c r="P202" s="556">
        <v>17400</v>
      </c>
      <c r="Q202" s="557"/>
      <c r="R202" s="557"/>
      <c r="S202" s="558"/>
      <c r="T202" s="79"/>
      <c r="U202" s="66"/>
    </row>
    <row r="203" spans="1:21" ht="24" customHeight="1">
      <c r="A203" s="380"/>
      <c r="B203" s="4">
        <v>5</v>
      </c>
      <c r="C203" s="470" t="s">
        <v>329</v>
      </c>
      <c r="D203" s="470"/>
      <c r="E203" s="470"/>
      <c r="F203" s="470"/>
      <c r="G203" s="470"/>
      <c r="H203" s="517" t="s">
        <v>272</v>
      </c>
      <c r="I203" s="517"/>
      <c r="J203" s="518">
        <f>P203/M203</f>
        <v>10500</v>
      </c>
      <c r="K203" s="518"/>
      <c r="L203" s="518"/>
      <c r="M203" s="516">
        <v>1</v>
      </c>
      <c r="N203" s="516"/>
      <c r="O203" s="516"/>
      <c r="P203" s="556">
        <v>10500</v>
      </c>
      <c r="Q203" s="557"/>
      <c r="R203" s="557"/>
      <c r="S203" s="558"/>
      <c r="T203" s="79"/>
      <c r="U203" s="66"/>
    </row>
    <row r="204" spans="1:21" ht="14.25" customHeight="1">
      <c r="A204" s="380"/>
      <c r="B204" s="4"/>
      <c r="C204" s="509" t="s">
        <v>57</v>
      </c>
      <c r="D204" s="510"/>
      <c r="E204" s="510"/>
      <c r="F204" s="510"/>
      <c r="G204" s="510"/>
      <c r="H204" s="510"/>
      <c r="I204" s="510"/>
      <c r="J204" s="510"/>
      <c r="K204" s="510"/>
      <c r="L204" s="510"/>
      <c r="M204" s="510"/>
      <c r="N204" s="510"/>
      <c r="O204" s="511"/>
      <c r="P204" s="600">
        <f>SUM(P199:S203)</f>
        <v>86000</v>
      </c>
      <c r="Q204" s="498"/>
      <c r="R204" s="498"/>
      <c r="S204" s="499"/>
      <c r="T204" s="79"/>
      <c r="U204">
        <v>82451</v>
      </c>
    </row>
    <row r="205" spans="1:20" ht="10.5" customHeight="1">
      <c r="A205" s="380"/>
      <c r="B205" s="395"/>
      <c r="C205" s="6"/>
      <c r="D205" s="6"/>
      <c r="E205" s="6"/>
      <c r="F205" s="6"/>
      <c r="G205" s="6"/>
      <c r="H205" s="6"/>
      <c r="I205" s="6"/>
      <c r="J205" s="6"/>
      <c r="K205" s="6"/>
      <c r="L205" s="155"/>
      <c r="M205" s="155"/>
      <c r="N205" s="155"/>
      <c r="O205" s="395"/>
      <c r="P205" s="423"/>
      <c r="Q205" s="423"/>
      <c r="R205" s="423"/>
      <c r="S205" s="423"/>
      <c r="T205" s="80"/>
    </row>
    <row r="206" spans="1:20" ht="14.25" customHeight="1">
      <c r="A206" s="380"/>
      <c r="B206" s="531" t="s">
        <v>71</v>
      </c>
      <c r="C206" s="531"/>
      <c r="D206" s="531"/>
      <c r="E206" s="531"/>
      <c r="F206" s="531"/>
      <c r="G206" s="531"/>
      <c r="H206" s="531"/>
      <c r="I206" s="531"/>
      <c r="J206" s="531"/>
      <c r="K206" s="531"/>
      <c r="L206" s="531"/>
      <c r="M206" s="531"/>
      <c r="N206" s="531"/>
      <c r="O206" s="531"/>
      <c r="P206" s="531"/>
      <c r="Q206" s="531"/>
      <c r="R206" s="531"/>
      <c r="S206" s="531"/>
      <c r="T206" s="79"/>
    </row>
    <row r="207" spans="1:20" s="10" customFormat="1" ht="12" customHeight="1">
      <c r="A207" s="380"/>
      <c r="B207" s="399"/>
      <c r="C207" s="399"/>
      <c r="D207" s="399"/>
      <c r="E207" s="399"/>
      <c r="F207" s="399"/>
      <c r="G207" s="399"/>
      <c r="H207" s="399"/>
      <c r="I207" s="399"/>
      <c r="J207" s="399"/>
      <c r="K207" s="399"/>
      <c r="L207" s="399"/>
      <c r="M207" s="399"/>
      <c r="N207" s="399"/>
      <c r="O207" s="399"/>
      <c r="P207" s="399"/>
      <c r="Q207" s="399"/>
      <c r="R207" s="399"/>
      <c r="S207" s="399"/>
      <c r="T207" s="35"/>
    </row>
    <row r="208" spans="1:20" ht="34.5" customHeight="1">
      <c r="A208" s="380"/>
      <c r="B208" s="4" t="s">
        <v>25</v>
      </c>
      <c r="C208" s="471" t="s">
        <v>26</v>
      </c>
      <c r="D208" s="471"/>
      <c r="E208" s="471"/>
      <c r="F208" s="471"/>
      <c r="G208" s="471"/>
      <c r="H208" s="471" t="s">
        <v>28</v>
      </c>
      <c r="I208" s="471"/>
      <c r="J208" s="471" t="s">
        <v>55</v>
      </c>
      <c r="K208" s="471"/>
      <c r="L208" s="471"/>
      <c r="M208" s="471" t="s">
        <v>54</v>
      </c>
      <c r="N208" s="471"/>
      <c r="O208" s="471"/>
      <c r="P208" s="471" t="s">
        <v>56</v>
      </c>
      <c r="Q208" s="471"/>
      <c r="R208" s="471"/>
      <c r="S208" s="471"/>
      <c r="T208" s="79"/>
    </row>
    <row r="209" spans="1:20" ht="13.5" customHeight="1">
      <c r="A209" s="380"/>
      <c r="B209" s="4">
        <v>1</v>
      </c>
      <c r="C209" s="471">
        <v>2</v>
      </c>
      <c r="D209" s="471"/>
      <c r="E209" s="471"/>
      <c r="F209" s="471"/>
      <c r="G209" s="471"/>
      <c r="H209" s="471">
        <v>3</v>
      </c>
      <c r="I209" s="471"/>
      <c r="J209" s="521" t="s">
        <v>89</v>
      </c>
      <c r="K209" s="521"/>
      <c r="L209" s="521"/>
      <c r="M209" s="521" t="s">
        <v>90</v>
      </c>
      <c r="N209" s="521"/>
      <c r="O209" s="521"/>
      <c r="P209" s="524">
        <v>6</v>
      </c>
      <c r="Q209" s="525"/>
      <c r="R209" s="525"/>
      <c r="S209" s="526"/>
      <c r="T209" s="79"/>
    </row>
    <row r="210" spans="1:21" ht="48" customHeight="1">
      <c r="A210" s="380"/>
      <c r="B210" s="4">
        <v>1</v>
      </c>
      <c r="C210" s="597" t="s">
        <v>91</v>
      </c>
      <c r="D210" s="598"/>
      <c r="E210" s="598"/>
      <c r="F210" s="598"/>
      <c r="G210" s="599"/>
      <c r="H210" s="472">
        <v>39</v>
      </c>
      <c r="I210" s="472"/>
      <c r="J210" s="516">
        <f aca="true" t="shared" si="0" ref="J210:J216">P210/M210</f>
        <v>2650</v>
      </c>
      <c r="K210" s="516"/>
      <c r="L210" s="516"/>
      <c r="M210" s="517" t="s">
        <v>192</v>
      </c>
      <c r="N210" s="517"/>
      <c r="O210" s="517"/>
      <c r="P210" s="527">
        <v>2650</v>
      </c>
      <c r="Q210" s="528"/>
      <c r="R210" s="528"/>
      <c r="S210" s="529"/>
      <c r="T210" s="79"/>
      <c r="U210" s="66"/>
    </row>
    <row r="211" spans="1:21" ht="26.25" customHeight="1">
      <c r="A211" s="380"/>
      <c r="B211" s="4">
        <f aca="true" t="shared" si="1" ref="B211:B216">1+B210</f>
        <v>2</v>
      </c>
      <c r="C211" s="519" t="s">
        <v>92</v>
      </c>
      <c r="D211" s="520"/>
      <c r="E211" s="520"/>
      <c r="F211" s="520"/>
      <c r="G211" s="530"/>
      <c r="H211" s="472">
        <v>39</v>
      </c>
      <c r="I211" s="472"/>
      <c r="J211" s="516">
        <f t="shared" si="0"/>
        <v>5533.333333333333</v>
      </c>
      <c r="K211" s="516"/>
      <c r="L211" s="516"/>
      <c r="M211" s="517" t="s">
        <v>294</v>
      </c>
      <c r="N211" s="517"/>
      <c r="O211" s="517"/>
      <c r="P211" s="527">
        <f>39600+26800</f>
        <v>66400</v>
      </c>
      <c r="Q211" s="528"/>
      <c r="R211" s="528"/>
      <c r="S211" s="529"/>
      <c r="T211" s="79"/>
      <c r="U211" s="66"/>
    </row>
    <row r="212" spans="1:21" ht="12.75">
      <c r="A212" s="380"/>
      <c r="B212" s="4">
        <f t="shared" si="1"/>
        <v>3</v>
      </c>
      <c r="C212" s="519" t="s">
        <v>250</v>
      </c>
      <c r="D212" s="520"/>
      <c r="E212" s="520"/>
      <c r="F212" s="520"/>
      <c r="G212" s="530"/>
      <c r="H212" s="472">
        <v>39</v>
      </c>
      <c r="I212" s="472"/>
      <c r="J212" s="516">
        <f t="shared" si="0"/>
        <v>2500</v>
      </c>
      <c r="K212" s="516"/>
      <c r="L212" s="516"/>
      <c r="M212" s="517" t="s">
        <v>192</v>
      </c>
      <c r="N212" s="517"/>
      <c r="O212" s="517"/>
      <c r="P212" s="527">
        <v>2500</v>
      </c>
      <c r="Q212" s="528"/>
      <c r="R212" s="528"/>
      <c r="S212" s="529"/>
      <c r="T212" s="79"/>
      <c r="U212" s="66"/>
    </row>
    <row r="213" spans="1:21" ht="39" customHeight="1">
      <c r="A213" s="380"/>
      <c r="B213" s="4">
        <f t="shared" si="1"/>
        <v>4</v>
      </c>
      <c r="C213" s="519" t="s">
        <v>295</v>
      </c>
      <c r="D213" s="520"/>
      <c r="E213" s="520"/>
      <c r="F213" s="520"/>
      <c r="G213" s="530"/>
      <c r="H213" s="472">
        <v>39</v>
      </c>
      <c r="I213" s="472"/>
      <c r="J213" s="516">
        <f t="shared" si="0"/>
        <v>1650</v>
      </c>
      <c r="K213" s="516"/>
      <c r="L213" s="516"/>
      <c r="M213" s="517" t="s">
        <v>192</v>
      </c>
      <c r="N213" s="517"/>
      <c r="O213" s="517"/>
      <c r="P213" s="527">
        <v>1650</v>
      </c>
      <c r="Q213" s="528"/>
      <c r="R213" s="528"/>
      <c r="S213" s="529"/>
      <c r="T213" s="79"/>
      <c r="U213" s="66"/>
    </row>
    <row r="214" spans="1:21" ht="16.5" customHeight="1">
      <c r="A214" s="380"/>
      <c r="B214" s="4">
        <f t="shared" si="1"/>
        <v>5</v>
      </c>
      <c r="C214" s="519" t="s">
        <v>296</v>
      </c>
      <c r="D214" s="520"/>
      <c r="E214" s="520"/>
      <c r="F214" s="520"/>
      <c r="G214" s="530"/>
      <c r="H214" s="472">
        <v>39</v>
      </c>
      <c r="I214" s="472"/>
      <c r="J214" s="516">
        <f t="shared" si="0"/>
        <v>425</v>
      </c>
      <c r="K214" s="516"/>
      <c r="L214" s="516"/>
      <c r="M214" s="517" t="s">
        <v>294</v>
      </c>
      <c r="N214" s="517"/>
      <c r="O214" s="517"/>
      <c r="P214" s="527">
        <v>5100</v>
      </c>
      <c r="Q214" s="528"/>
      <c r="R214" s="528"/>
      <c r="S214" s="529"/>
      <c r="T214" s="79"/>
      <c r="U214" s="66"/>
    </row>
    <row r="215" spans="1:21" ht="16.5" customHeight="1">
      <c r="A215" s="380"/>
      <c r="B215" s="4">
        <f t="shared" si="1"/>
        <v>6</v>
      </c>
      <c r="C215" s="519" t="s">
        <v>330</v>
      </c>
      <c r="D215" s="520"/>
      <c r="E215" s="520"/>
      <c r="F215" s="520"/>
      <c r="G215" s="530"/>
      <c r="H215" s="472">
        <v>39</v>
      </c>
      <c r="I215" s="472"/>
      <c r="J215" s="516">
        <f t="shared" si="0"/>
        <v>70000</v>
      </c>
      <c r="K215" s="516"/>
      <c r="L215" s="516"/>
      <c r="M215" s="517" t="s">
        <v>192</v>
      </c>
      <c r="N215" s="517"/>
      <c r="O215" s="517"/>
      <c r="P215" s="527">
        <v>70000</v>
      </c>
      <c r="Q215" s="528"/>
      <c r="R215" s="528"/>
      <c r="S215" s="529"/>
      <c r="T215" s="79"/>
      <c r="U215" s="66"/>
    </row>
    <row r="216" spans="1:21" ht="16.5" customHeight="1">
      <c r="A216" s="380"/>
      <c r="B216" s="4">
        <f t="shared" si="1"/>
        <v>7</v>
      </c>
      <c r="C216" s="519" t="s">
        <v>331</v>
      </c>
      <c r="D216" s="520"/>
      <c r="E216" s="520"/>
      <c r="F216" s="520"/>
      <c r="G216" s="530"/>
      <c r="H216" s="472">
        <v>39</v>
      </c>
      <c r="I216" s="472"/>
      <c r="J216" s="516">
        <f t="shared" si="0"/>
        <v>30000</v>
      </c>
      <c r="K216" s="516"/>
      <c r="L216" s="516"/>
      <c r="M216" s="517" t="s">
        <v>192</v>
      </c>
      <c r="N216" s="517"/>
      <c r="O216" s="517"/>
      <c r="P216" s="527">
        <v>30000</v>
      </c>
      <c r="Q216" s="528"/>
      <c r="R216" s="528"/>
      <c r="S216" s="529"/>
      <c r="T216" s="79"/>
      <c r="U216" s="66"/>
    </row>
    <row r="217" spans="1:20" ht="12.75">
      <c r="A217" s="380"/>
      <c r="B217" s="4"/>
      <c r="C217" s="596" t="s">
        <v>57</v>
      </c>
      <c r="D217" s="596"/>
      <c r="E217" s="596"/>
      <c r="F217" s="596"/>
      <c r="G217" s="596"/>
      <c r="H217" s="596"/>
      <c r="I217" s="596"/>
      <c r="J217" s="596"/>
      <c r="K217" s="596"/>
      <c r="L217" s="596"/>
      <c r="M217" s="596"/>
      <c r="N217" s="596"/>
      <c r="O217" s="596"/>
      <c r="P217" s="566">
        <f>SUM(P210:S216)</f>
        <v>178300</v>
      </c>
      <c r="Q217" s="567"/>
      <c r="R217" s="567"/>
      <c r="S217" s="568"/>
      <c r="T217" s="79"/>
    </row>
    <row r="218" spans="1:20" ht="12.75">
      <c r="A218" s="380"/>
      <c r="B218" s="379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79"/>
    </row>
    <row r="219" spans="1:20" ht="13.5" customHeight="1">
      <c r="A219" s="380"/>
      <c r="B219" s="531" t="s">
        <v>70</v>
      </c>
      <c r="C219" s="531"/>
      <c r="D219" s="531"/>
      <c r="E219" s="531"/>
      <c r="F219" s="531"/>
      <c r="G219" s="531"/>
      <c r="H219" s="531"/>
      <c r="I219" s="531"/>
      <c r="J219" s="531"/>
      <c r="K219" s="531"/>
      <c r="L219" s="531"/>
      <c r="M219" s="531"/>
      <c r="N219" s="531"/>
      <c r="O219" s="531"/>
      <c r="P219" s="531"/>
      <c r="Q219" s="531"/>
      <c r="R219" s="531"/>
      <c r="S219" s="531"/>
      <c r="T219" s="79"/>
    </row>
    <row r="220" spans="1:20" ht="11.25" customHeight="1">
      <c r="A220" s="380"/>
      <c r="B220" s="379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 t="s">
        <v>30</v>
      </c>
      <c r="R220" s="62"/>
      <c r="S220" s="62"/>
      <c r="T220" s="79"/>
    </row>
    <row r="221" spans="1:20" ht="25.5" customHeight="1">
      <c r="A221" s="380"/>
      <c r="B221" s="4" t="s">
        <v>25</v>
      </c>
      <c r="C221" s="471" t="s">
        <v>26</v>
      </c>
      <c r="D221" s="471"/>
      <c r="E221" s="471"/>
      <c r="F221" s="471"/>
      <c r="G221" s="471"/>
      <c r="H221" s="471"/>
      <c r="I221" s="471"/>
      <c r="J221" s="471" t="s">
        <v>28</v>
      </c>
      <c r="K221" s="471"/>
      <c r="L221" s="524" t="s">
        <v>122</v>
      </c>
      <c r="M221" s="525"/>
      <c r="N221" s="525"/>
      <c r="O221" s="525"/>
      <c r="P221" s="525"/>
      <c r="Q221" s="525"/>
      <c r="R221" s="525"/>
      <c r="S221" s="526"/>
      <c r="T221" s="79"/>
    </row>
    <row r="222" spans="1:20" ht="12.75">
      <c r="A222" s="380"/>
      <c r="B222" s="4">
        <v>1</v>
      </c>
      <c r="C222" s="471">
        <v>2</v>
      </c>
      <c r="D222" s="471"/>
      <c r="E222" s="471"/>
      <c r="F222" s="471"/>
      <c r="G222" s="471"/>
      <c r="H222" s="471"/>
      <c r="I222" s="471"/>
      <c r="J222" s="471">
        <v>3</v>
      </c>
      <c r="K222" s="471"/>
      <c r="L222" s="524">
        <v>4</v>
      </c>
      <c r="M222" s="525"/>
      <c r="N222" s="525"/>
      <c r="O222" s="525"/>
      <c r="P222" s="525"/>
      <c r="Q222" s="525"/>
      <c r="R222" s="525"/>
      <c r="S222" s="526"/>
      <c r="T222" s="79"/>
    </row>
    <row r="223" spans="1:20" ht="12.75">
      <c r="A223" s="380"/>
      <c r="B223" s="4">
        <v>1</v>
      </c>
      <c r="C223" s="519" t="s">
        <v>38</v>
      </c>
      <c r="D223" s="520"/>
      <c r="E223" s="520"/>
      <c r="F223" s="520"/>
      <c r="G223" s="520"/>
      <c r="H223" s="520"/>
      <c r="I223" s="530"/>
      <c r="J223" s="521" t="s">
        <v>277</v>
      </c>
      <c r="K223" s="521"/>
      <c r="L223" s="522">
        <v>135509</v>
      </c>
      <c r="M223" s="595"/>
      <c r="N223" s="595"/>
      <c r="O223" s="595"/>
      <c r="P223" s="595"/>
      <c r="Q223" s="595"/>
      <c r="R223" s="595"/>
      <c r="S223" s="523"/>
      <c r="T223" s="79"/>
    </row>
    <row r="224" spans="1:20" ht="12.75">
      <c r="A224" s="380"/>
      <c r="B224" s="4">
        <v>2</v>
      </c>
      <c r="C224" s="519" t="s">
        <v>93</v>
      </c>
      <c r="D224" s="520"/>
      <c r="E224" s="520"/>
      <c r="F224" s="520"/>
      <c r="G224" s="520"/>
      <c r="H224" s="520"/>
      <c r="I224" s="530"/>
      <c r="J224" s="521" t="s">
        <v>277</v>
      </c>
      <c r="K224" s="521"/>
      <c r="L224" s="522">
        <v>770</v>
      </c>
      <c r="M224" s="595"/>
      <c r="N224" s="595"/>
      <c r="O224" s="595"/>
      <c r="P224" s="595"/>
      <c r="Q224" s="595"/>
      <c r="R224" s="595"/>
      <c r="S224" s="523"/>
      <c r="T224" s="79"/>
    </row>
    <row r="225" spans="1:20" ht="12.75" customHeight="1">
      <c r="A225" s="380"/>
      <c r="B225" s="4"/>
      <c r="C225" s="509" t="s">
        <v>57</v>
      </c>
      <c r="D225" s="510"/>
      <c r="E225" s="510"/>
      <c r="F225" s="510"/>
      <c r="G225" s="510"/>
      <c r="H225" s="510"/>
      <c r="I225" s="510"/>
      <c r="J225" s="510"/>
      <c r="K225" s="510"/>
      <c r="L225" s="498">
        <f>L223+L224</f>
        <v>136279</v>
      </c>
      <c r="M225" s="498"/>
      <c r="N225" s="498"/>
      <c r="O225" s="498"/>
      <c r="P225" s="498"/>
      <c r="Q225" s="498"/>
      <c r="R225" s="498"/>
      <c r="S225" s="499"/>
      <c r="T225" s="79"/>
    </row>
    <row r="226" spans="1:20" ht="10.5" customHeight="1">
      <c r="A226" s="380"/>
      <c r="B226" s="379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79"/>
    </row>
    <row r="227" spans="1:20" ht="12" customHeight="1">
      <c r="A227" s="380"/>
      <c r="B227" s="379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 t="s">
        <v>36</v>
      </c>
      <c r="R227" s="62"/>
      <c r="S227" s="62"/>
      <c r="T227" s="79"/>
    </row>
    <row r="228" spans="1:20" ht="25.5">
      <c r="A228" s="380"/>
      <c r="B228" s="4" t="s">
        <v>25</v>
      </c>
      <c r="C228" s="471" t="s">
        <v>26</v>
      </c>
      <c r="D228" s="471"/>
      <c r="E228" s="471"/>
      <c r="F228" s="471"/>
      <c r="G228" s="471"/>
      <c r="H228" s="471"/>
      <c r="I228" s="471"/>
      <c r="J228" s="471"/>
      <c r="K228" s="471" t="s">
        <v>28</v>
      </c>
      <c r="L228" s="471"/>
      <c r="M228" s="471"/>
      <c r="N228" s="471" t="s">
        <v>27</v>
      </c>
      <c r="O228" s="471"/>
      <c r="P228" s="471"/>
      <c r="Q228" s="471"/>
      <c r="R228" s="471"/>
      <c r="S228" s="471"/>
      <c r="T228" s="79"/>
    </row>
    <row r="229" spans="1:20" ht="12.75" customHeight="1">
      <c r="A229" s="380"/>
      <c r="B229" s="4">
        <v>1</v>
      </c>
      <c r="C229" s="471">
        <v>2</v>
      </c>
      <c r="D229" s="471"/>
      <c r="E229" s="471"/>
      <c r="F229" s="471"/>
      <c r="G229" s="471"/>
      <c r="H229" s="471"/>
      <c r="I229" s="471"/>
      <c r="J229" s="471"/>
      <c r="K229" s="471">
        <v>3</v>
      </c>
      <c r="L229" s="471"/>
      <c r="M229" s="471"/>
      <c r="N229" s="471">
        <v>4</v>
      </c>
      <c r="O229" s="471"/>
      <c r="P229" s="471"/>
      <c r="Q229" s="471"/>
      <c r="R229" s="471"/>
      <c r="S229" s="471"/>
      <c r="T229" s="79"/>
    </row>
    <row r="230" spans="1:20" ht="24" customHeight="1">
      <c r="A230" s="380"/>
      <c r="B230" s="90">
        <v>1</v>
      </c>
      <c r="C230" s="580" t="s">
        <v>218</v>
      </c>
      <c r="D230" s="581"/>
      <c r="E230" s="581"/>
      <c r="F230" s="581"/>
      <c r="G230" s="581"/>
      <c r="H230" s="581"/>
      <c r="I230" s="581"/>
      <c r="J230" s="582"/>
      <c r="K230" s="578" t="s">
        <v>278</v>
      </c>
      <c r="L230" s="578"/>
      <c r="M230" s="578"/>
      <c r="N230" s="594">
        <v>3300</v>
      </c>
      <c r="O230" s="594"/>
      <c r="P230" s="594"/>
      <c r="Q230" s="594"/>
      <c r="R230" s="594"/>
      <c r="S230" s="594"/>
      <c r="T230" s="79"/>
    </row>
    <row r="231" spans="1:20" ht="12.75" customHeight="1">
      <c r="A231" s="380"/>
      <c r="B231" s="4">
        <v>2</v>
      </c>
      <c r="C231" s="519" t="s">
        <v>123</v>
      </c>
      <c r="D231" s="520"/>
      <c r="E231" s="520"/>
      <c r="F231" s="520"/>
      <c r="G231" s="520"/>
      <c r="H231" s="520"/>
      <c r="I231" s="520"/>
      <c r="J231" s="530"/>
      <c r="K231" s="536" t="s">
        <v>279</v>
      </c>
      <c r="L231" s="588"/>
      <c r="M231" s="537"/>
      <c r="N231" s="589">
        <v>3000</v>
      </c>
      <c r="O231" s="590"/>
      <c r="P231" s="590"/>
      <c r="Q231" s="590"/>
      <c r="R231" s="590"/>
      <c r="S231" s="591"/>
      <c r="T231" s="79"/>
    </row>
    <row r="232" spans="1:20" ht="12.75" customHeight="1">
      <c r="A232" s="380"/>
      <c r="B232" s="4"/>
      <c r="C232" s="592" t="s">
        <v>57</v>
      </c>
      <c r="D232" s="592"/>
      <c r="E232" s="592"/>
      <c r="F232" s="592"/>
      <c r="G232" s="592"/>
      <c r="H232" s="592"/>
      <c r="I232" s="592"/>
      <c r="J232" s="592"/>
      <c r="K232" s="521"/>
      <c r="L232" s="521"/>
      <c r="M232" s="521"/>
      <c r="N232" s="593">
        <f>N230+N231</f>
        <v>6300</v>
      </c>
      <c r="O232" s="593"/>
      <c r="P232" s="593"/>
      <c r="Q232" s="593"/>
      <c r="R232" s="593"/>
      <c r="S232" s="593"/>
      <c r="T232" s="79"/>
    </row>
    <row r="233" spans="1:20" ht="11.25" customHeight="1">
      <c r="A233" s="380"/>
      <c r="B233" s="395"/>
      <c r="C233" s="395"/>
      <c r="D233" s="395"/>
      <c r="E233" s="395"/>
      <c r="F233" s="395"/>
      <c r="G233" s="395"/>
      <c r="H233" s="395"/>
      <c r="I233" s="395"/>
      <c r="J233" s="395"/>
      <c r="K233" s="395"/>
      <c r="L233" s="395"/>
      <c r="M233" s="395"/>
      <c r="N233" s="395"/>
      <c r="O233" s="395"/>
      <c r="P233" s="396"/>
      <c r="Q233" s="397"/>
      <c r="R233" s="62"/>
      <c r="S233" s="62"/>
      <c r="T233" s="79"/>
    </row>
    <row r="234" spans="1:20" ht="15.75" customHeight="1" hidden="1" outlineLevel="1">
      <c r="A234" s="380"/>
      <c r="B234" s="531" t="s">
        <v>251</v>
      </c>
      <c r="C234" s="531"/>
      <c r="D234" s="531"/>
      <c r="E234" s="531"/>
      <c r="F234" s="531"/>
      <c r="G234" s="531"/>
      <c r="H234" s="531"/>
      <c r="I234" s="531"/>
      <c r="J234" s="531"/>
      <c r="K234" s="531"/>
      <c r="L234" s="531"/>
      <c r="M234" s="531"/>
      <c r="N234" s="531"/>
      <c r="O234" s="531"/>
      <c r="P234" s="531"/>
      <c r="Q234" s="531"/>
      <c r="R234" s="531"/>
      <c r="S234" s="531"/>
      <c r="T234" s="79"/>
    </row>
    <row r="235" spans="1:20" ht="15.75" customHeight="1" hidden="1" outlineLevel="1">
      <c r="A235" s="380"/>
      <c r="B235" s="399"/>
      <c r="C235" s="399"/>
      <c r="D235" s="399"/>
      <c r="E235" s="399"/>
      <c r="F235" s="399"/>
      <c r="G235" s="399"/>
      <c r="H235" s="399"/>
      <c r="I235" s="399"/>
      <c r="J235" s="399"/>
      <c r="K235" s="399"/>
      <c r="L235" s="399"/>
      <c r="M235" s="399"/>
      <c r="N235" s="399"/>
      <c r="O235" s="399"/>
      <c r="P235" s="399"/>
      <c r="Q235" s="399"/>
      <c r="R235" s="62" t="s">
        <v>30</v>
      </c>
      <c r="S235" s="399"/>
      <c r="T235" s="79"/>
    </row>
    <row r="236" spans="1:20" ht="30.75" customHeight="1" hidden="1" outlineLevel="1">
      <c r="A236" s="380"/>
      <c r="B236" s="4" t="s">
        <v>25</v>
      </c>
      <c r="C236" s="471" t="s">
        <v>26</v>
      </c>
      <c r="D236" s="471"/>
      <c r="E236" s="471"/>
      <c r="F236" s="471"/>
      <c r="G236" s="471"/>
      <c r="H236" s="471"/>
      <c r="I236" s="471" t="s">
        <v>28</v>
      </c>
      <c r="J236" s="471"/>
      <c r="K236" s="471" t="s">
        <v>193</v>
      </c>
      <c r="L236" s="471"/>
      <c r="M236" s="471"/>
      <c r="N236" s="471" t="s">
        <v>194</v>
      </c>
      <c r="O236" s="471"/>
      <c r="P236" s="471"/>
      <c r="Q236" s="524" t="s">
        <v>37</v>
      </c>
      <c r="R236" s="525"/>
      <c r="S236" s="526"/>
      <c r="T236" s="79"/>
    </row>
    <row r="237" spans="1:20" ht="12.75" hidden="1" outlineLevel="1">
      <c r="A237" s="380"/>
      <c r="B237" s="4">
        <v>1</v>
      </c>
      <c r="C237" s="471">
        <v>2</v>
      </c>
      <c r="D237" s="471"/>
      <c r="E237" s="471"/>
      <c r="F237" s="471"/>
      <c r="G237" s="471"/>
      <c r="H237" s="471"/>
      <c r="I237" s="471">
        <v>3</v>
      </c>
      <c r="J237" s="471"/>
      <c r="K237" s="471">
        <v>4</v>
      </c>
      <c r="L237" s="471"/>
      <c r="M237" s="471"/>
      <c r="N237" s="471">
        <v>5</v>
      </c>
      <c r="O237" s="471"/>
      <c r="P237" s="471"/>
      <c r="Q237" s="524">
        <v>6</v>
      </c>
      <c r="R237" s="525"/>
      <c r="S237" s="526"/>
      <c r="T237" s="79"/>
    </row>
    <row r="238" spans="1:20" ht="12.75" customHeight="1" hidden="1" outlineLevel="1">
      <c r="A238" s="380"/>
      <c r="B238" s="90">
        <v>1</v>
      </c>
      <c r="C238" s="580" t="s">
        <v>252</v>
      </c>
      <c r="D238" s="581"/>
      <c r="E238" s="581"/>
      <c r="F238" s="581"/>
      <c r="G238" s="581"/>
      <c r="H238" s="582"/>
      <c r="I238" s="569">
        <v>51</v>
      </c>
      <c r="J238" s="570"/>
      <c r="K238" s="578" t="s">
        <v>192</v>
      </c>
      <c r="L238" s="578"/>
      <c r="M238" s="578"/>
      <c r="N238" s="579">
        <f>Q238/K238</f>
        <v>0</v>
      </c>
      <c r="O238" s="579"/>
      <c r="P238" s="579"/>
      <c r="Q238" s="557"/>
      <c r="R238" s="557"/>
      <c r="S238" s="558"/>
      <c r="T238" s="79"/>
    </row>
    <row r="239" spans="1:20" ht="12.75" hidden="1" outlineLevel="1">
      <c r="A239" s="380"/>
      <c r="B239" s="113"/>
      <c r="C239" s="547" t="s">
        <v>57</v>
      </c>
      <c r="D239" s="548"/>
      <c r="E239" s="548"/>
      <c r="F239" s="548"/>
      <c r="G239" s="548"/>
      <c r="H239" s="548"/>
      <c r="I239" s="548"/>
      <c r="J239" s="548"/>
      <c r="K239" s="548"/>
      <c r="L239" s="548"/>
      <c r="M239" s="548"/>
      <c r="N239" s="548"/>
      <c r="O239" s="548"/>
      <c r="P239" s="549"/>
      <c r="Q239" s="566">
        <f>SUM(Q238:S238)</f>
        <v>0</v>
      </c>
      <c r="R239" s="567"/>
      <c r="S239" s="568"/>
      <c r="T239" s="79"/>
    </row>
    <row r="240" spans="1:20" ht="9.75" customHeight="1" collapsed="1">
      <c r="A240" s="380"/>
      <c r="B240" s="379"/>
      <c r="C240" s="398"/>
      <c r="D240" s="398"/>
      <c r="E240" s="398"/>
      <c r="F240" s="398"/>
      <c r="G240" s="398"/>
      <c r="H240" s="398"/>
      <c r="I240" s="398"/>
      <c r="J240" s="398"/>
      <c r="K240" s="398"/>
      <c r="L240" s="62"/>
      <c r="M240" s="62"/>
      <c r="N240" s="62"/>
      <c r="O240" s="62"/>
      <c r="P240" s="62"/>
      <c r="Q240" s="62"/>
      <c r="R240" s="62"/>
      <c r="S240" s="62"/>
      <c r="T240" s="79"/>
    </row>
    <row r="241" spans="1:20" ht="15.75" customHeight="1">
      <c r="A241" s="380"/>
      <c r="B241" s="531" t="s">
        <v>72</v>
      </c>
      <c r="C241" s="531"/>
      <c r="D241" s="531"/>
      <c r="E241" s="531"/>
      <c r="F241" s="531"/>
      <c r="G241" s="531"/>
      <c r="H241" s="531"/>
      <c r="I241" s="531"/>
      <c r="J241" s="531"/>
      <c r="K241" s="531"/>
      <c r="L241" s="531"/>
      <c r="M241" s="531"/>
      <c r="N241" s="531"/>
      <c r="O241" s="531"/>
      <c r="P241" s="531"/>
      <c r="Q241" s="531"/>
      <c r="R241" s="531"/>
      <c r="S241" s="531"/>
      <c r="T241" s="79"/>
    </row>
    <row r="242" spans="1:20" ht="15.75" customHeight="1">
      <c r="A242" s="380"/>
      <c r="B242" s="399"/>
      <c r="C242" s="399"/>
      <c r="D242" s="399"/>
      <c r="E242" s="399"/>
      <c r="F242" s="399"/>
      <c r="G242" s="399"/>
      <c r="H242" s="399"/>
      <c r="I242" s="399"/>
      <c r="J242" s="399"/>
      <c r="K242" s="399"/>
      <c r="L242" s="399"/>
      <c r="M242" s="399"/>
      <c r="N242" s="399"/>
      <c r="O242" s="399"/>
      <c r="P242" s="399"/>
      <c r="Q242" s="399"/>
      <c r="R242" s="62" t="s">
        <v>30</v>
      </c>
      <c r="S242" s="399"/>
      <c r="T242" s="79"/>
    </row>
    <row r="243" spans="1:20" ht="30.75" customHeight="1">
      <c r="A243" s="380"/>
      <c r="B243" s="4" t="s">
        <v>25</v>
      </c>
      <c r="C243" s="471" t="s">
        <v>26</v>
      </c>
      <c r="D243" s="471"/>
      <c r="E243" s="471"/>
      <c r="F243" s="471"/>
      <c r="G243" s="471"/>
      <c r="H243" s="471"/>
      <c r="I243" s="471" t="s">
        <v>28</v>
      </c>
      <c r="J243" s="471"/>
      <c r="K243" s="471" t="s">
        <v>193</v>
      </c>
      <c r="L243" s="471"/>
      <c r="M243" s="471"/>
      <c r="N243" s="471" t="s">
        <v>194</v>
      </c>
      <c r="O243" s="471"/>
      <c r="P243" s="471"/>
      <c r="Q243" s="524" t="s">
        <v>37</v>
      </c>
      <c r="R243" s="525"/>
      <c r="S243" s="526"/>
      <c r="T243" s="79"/>
    </row>
    <row r="244" spans="1:25" ht="12.75">
      <c r="A244" s="380"/>
      <c r="B244" s="4">
        <v>1</v>
      </c>
      <c r="C244" s="471">
        <v>2</v>
      </c>
      <c r="D244" s="471"/>
      <c r="E244" s="471"/>
      <c r="F244" s="471"/>
      <c r="G244" s="471"/>
      <c r="H244" s="471"/>
      <c r="I244" s="471">
        <v>3</v>
      </c>
      <c r="J244" s="471"/>
      <c r="K244" s="471">
        <v>4</v>
      </c>
      <c r="L244" s="471"/>
      <c r="M244" s="471"/>
      <c r="N244" s="471">
        <v>5</v>
      </c>
      <c r="O244" s="471"/>
      <c r="P244" s="471"/>
      <c r="Q244" s="524">
        <v>6</v>
      </c>
      <c r="R244" s="525"/>
      <c r="S244" s="526"/>
      <c r="T244" s="79"/>
      <c r="Y244" s="375"/>
    </row>
    <row r="245" spans="1:21" ht="12.75">
      <c r="A245" s="380"/>
      <c r="B245" s="90">
        <v>1</v>
      </c>
      <c r="C245" s="585" t="s">
        <v>297</v>
      </c>
      <c r="D245" s="586"/>
      <c r="E245" s="586"/>
      <c r="F245" s="586"/>
      <c r="G245" s="586"/>
      <c r="H245" s="587"/>
      <c r="I245" s="569">
        <v>42</v>
      </c>
      <c r="J245" s="570"/>
      <c r="K245" s="583">
        <f aca="true" t="shared" si="2" ref="K245:K252">Q245/N245</f>
        <v>64.75</v>
      </c>
      <c r="L245" s="583"/>
      <c r="M245" s="583"/>
      <c r="N245" s="584">
        <v>100</v>
      </c>
      <c r="O245" s="579"/>
      <c r="P245" s="579"/>
      <c r="Q245" s="573">
        <f>ROUND(((6673.63+5697)*104.7%),-1)/2</f>
        <v>6475</v>
      </c>
      <c r="R245" s="573"/>
      <c r="S245" s="574"/>
      <c r="T245" s="373">
        <v>1.047</v>
      </c>
      <c r="U245" s="66"/>
    </row>
    <row r="246" spans="1:21" ht="12.75">
      <c r="A246" s="380"/>
      <c r="B246" s="90">
        <f aca="true" t="shared" si="3" ref="B246:B253">B245+1</f>
        <v>2</v>
      </c>
      <c r="C246" s="585" t="s">
        <v>298</v>
      </c>
      <c r="D246" s="586"/>
      <c r="E246" s="586"/>
      <c r="F246" s="586"/>
      <c r="G246" s="586"/>
      <c r="H246" s="587"/>
      <c r="I246" s="569">
        <v>42</v>
      </c>
      <c r="J246" s="570"/>
      <c r="K246" s="583">
        <f t="shared" si="2"/>
        <v>36.36363636363637</v>
      </c>
      <c r="L246" s="583"/>
      <c r="M246" s="583"/>
      <c r="N246" s="584">
        <v>66</v>
      </c>
      <c r="O246" s="579"/>
      <c r="P246" s="579"/>
      <c r="Q246" s="572">
        <f>ROUND(((2723.22+1859.76)*104.7%),-1)/2</f>
        <v>2400</v>
      </c>
      <c r="R246" s="573"/>
      <c r="S246" s="574"/>
      <c r="T246" s="373"/>
      <c r="U246" s="66"/>
    </row>
    <row r="247" spans="1:21" ht="12.75">
      <c r="A247" s="380"/>
      <c r="B247" s="90">
        <f t="shared" si="3"/>
        <v>3</v>
      </c>
      <c r="C247" s="580" t="s">
        <v>299</v>
      </c>
      <c r="D247" s="581"/>
      <c r="E247" s="581"/>
      <c r="F247" s="581"/>
      <c r="G247" s="581"/>
      <c r="H247" s="582"/>
      <c r="I247" s="569">
        <v>42</v>
      </c>
      <c r="J247" s="570"/>
      <c r="K247" s="583">
        <f t="shared" si="2"/>
        <v>45.888888888888886</v>
      </c>
      <c r="L247" s="583"/>
      <c r="M247" s="583"/>
      <c r="N247" s="584">
        <v>180</v>
      </c>
      <c r="O247" s="579"/>
      <c r="P247" s="579"/>
      <c r="Q247" s="573">
        <v>8260</v>
      </c>
      <c r="R247" s="573"/>
      <c r="S247" s="574"/>
      <c r="T247" s="373"/>
      <c r="U247" s="66"/>
    </row>
    <row r="248" spans="1:21" ht="12.75">
      <c r="A248" s="380"/>
      <c r="B248" s="90">
        <f t="shared" si="3"/>
        <v>4</v>
      </c>
      <c r="C248" s="580" t="s">
        <v>300</v>
      </c>
      <c r="D248" s="581"/>
      <c r="E248" s="581"/>
      <c r="F248" s="581"/>
      <c r="G248" s="581"/>
      <c r="H248" s="582"/>
      <c r="I248" s="569">
        <v>42</v>
      </c>
      <c r="J248" s="570"/>
      <c r="K248" s="583">
        <f t="shared" si="2"/>
        <v>8.75</v>
      </c>
      <c r="L248" s="583"/>
      <c r="M248" s="583"/>
      <c r="N248" s="584">
        <v>60</v>
      </c>
      <c r="O248" s="579"/>
      <c r="P248" s="579"/>
      <c r="Q248" s="573">
        <f>ROUND((1008*104.4%),-1)/2</f>
        <v>525</v>
      </c>
      <c r="R248" s="573"/>
      <c r="S248" s="574"/>
      <c r="T248" s="373"/>
      <c r="U248" s="66"/>
    </row>
    <row r="249" spans="1:21" ht="12.75">
      <c r="A249" s="380"/>
      <c r="B249" s="90">
        <f t="shared" si="3"/>
        <v>5</v>
      </c>
      <c r="C249" s="580" t="s">
        <v>301</v>
      </c>
      <c r="D249" s="581"/>
      <c r="E249" s="581"/>
      <c r="F249" s="581"/>
      <c r="G249" s="581"/>
      <c r="H249" s="582"/>
      <c r="I249" s="569">
        <v>42</v>
      </c>
      <c r="J249" s="570"/>
      <c r="K249" s="583">
        <f t="shared" si="2"/>
        <v>18.8</v>
      </c>
      <c r="L249" s="583"/>
      <c r="M249" s="583"/>
      <c r="N249" s="584">
        <v>125</v>
      </c>
      <c r="O249" s="579"/>
      <c r="P249" s="579"/>
      <c r="Q249" s="573">
        <v>2350</v>
      </c>
      <c r="R249" s="573"/>
      <c r="S249" s="574"/>
      <c r="T249" s="373"/>
      <c r="U249" s="66"/>
    </row>
    <row r="250" spans="1:21" ht="12.75">
      <c r="A250" s="380"/>
      <c r="B250" s="90">
        <f t="shared" si="3"/>
        <v>6</v>
      </c>
      <c r="C250" s="585" t="s">
        <v>302</v>
      </c>
      <c r="D250" s="586"/>
      <c r="E250" s="586"/>
      <c r="F250" s="586"/>
      <c r="G250" s="586"/>
      <c r="H250" s="587"/>
      <c r="I250" s="569">
        <v>42</v>
      </c>
      <c r="J250" s="570"/>
      <c r="K250" s="583">
        <f t="shared" si="2"/>
        <v>15.92</v>
      </c>
      <c r="L250" s="583"/>
      <c r="M250" s="583"/>
      <c r="N250" s="584">
        <v>50</v>
      </c>
      <c r="O250" s="579"/>
      <c r="P250" s="579"/>
      <c r="Q250" s="573">
        <v>796</v>
      </c>
      <c r="R250" s="573"/>
      <c r="S250" s="574"/>
      <c r="T250" s="373"/>
      <c r="U250" s="66"/>
    </row>
    <row r="251" spans="1:21" ht="12.75">
      <c r="A251" s="380"/>
      <c r="B251" s="90">
        <f t="shared" si="3"/>
        <v>7</v>
      </c>
      <c r="C251" s="585" t="s">
        <v>303</v>
      </c>
      <c r="D251" s="586"/>
      <c r="E251" s="586"/>
      <c r="F251" s="586"/>
      <c r="G251" s="586"/>
      <c r="H251" s="587"/>
      <c r="I251" s="569">
        <v>42</v>
      </c>
      <c r="J251" s="570"/>
      <c r="K251" s="583">
        <f t="shared" si="2"/>
        <v>40.1</v>
      </c>
      <c r="L251" s="583"/>
      <c r="M251" s="583"/>
      <c r="N251" s="584">
        <v>150</v>
      </c>
      <c r="O251" s="579"/>
      <c r="P251" s="579"/>
      <c r="Q251" s="573">
        <f>ROUND((5740.92*104.7%),-1)+10/2</f>
        <v>6015</v>
      </c>
      <c r="R251" s="573"/>
      <c r="S251" s="574"/>
      <c r="T251" s="373"/>
      <c r="U251" s="66"/>
    </row>
    <row r="252" spans="1:21" ht="12.75">
      <c r="A252" s="380"/>
      <c r="B252" s="90">
        <f t="shared" si="3"/>
        <v>8</v>
      </c>
      <c r="C252" s="580" t="s">
        <v>304</v>
      </c>
      <c r="D252" s="581"/>
      <c r="E252" s="581"/>
      <c r="F252" s="581"/>
      <c r="G252" s="581"/>
      <c r="H252" s="582"/>
      <c r="I252" s="569">
        <v>42</v>
      </c>
      <c r="J252" s="570"/>
      <c r="K252" s="583">
        <f t="shared" si="2"/>
        <v>81.11111111111111</v>
      </c>
      <c r="L252" s="583"/>
      <c r="M252" s="583"/>
      <c r="N252" s="584">
        <v>54</v>
      </c>
      <c r="O252" s="579"/>
      <c r="P252" s="579"/>
      <c r="Q252" s="573">
        <f>ROUND((4577.76*104.7%),-1)-410</f>
        <v>4380</v>
      </c>
      <c r="R252" s="573"/>
      <c r="S252" s="574"/>
      <c r="T252" s="373"/>
      <c r="U252" s="66"/>
    </row>
    <row r="253" spans="1:20" ht="12.75" customHeight="1">
      <c r="A253" s="380"/>
      <c r="B253" s="90">
        <f t="shared" si="3"/>
        <v>9</v>
      </c>
      <c r="C253" s="580" t="s">
        <v>332</v>
      </c>
      <c r="D253" s="581"/>
      <c r="E253" s="581"/>
      <c r="F253" s="581"/>
      <c r="G253" s="581"/>
      <c r="H253" s="582"/>
      <c r="I253" s="569">
        <v>52</v>
      </c>
      <c r="J253" s="570"/>
      <c r="K253" s="578" t="s">
        <v>217</v>
      </c>
      <c r="L253" s="578"/>
      <c r="M253" s="578"/>
      <c r="N253" s="579" t="s">
        <v>217</v>
      </c>
      <c r="O253" s="579"/>
      <c r="P253" s="579"/>
      <c r="Q253" s="557">
        <v>10000</v>
      </c>
      <c r="R253" s="557"/>
      <c r="S253" s="558"/>
      <c r="T253" s="79"/>
    </row>
    <row r="254" spans="1:20" ht="12.75">
      <c r="A254" s="380"/>
      <c r="B254" s="113"/>
      <c r="C254" s="547" t="s">
        <v>57</v>
      </c>
      <c r="D254" s="548"/>
      <c r="E254" s="548"/>
      <c r="F254" s="548"/>
      <c r="G254" s="548"/>
      <c r="H254" s="548"/>
      <c r="I254" s="548"/>
      <c r="J254" s="548"/>
      <c r="K254" s="548"/>
      <c r="L254" s="548"/>
      <c r="M254" s="548"/>
      <c r="N254" s="548"/>
      <c r="O254" s="548"/>
      <c r="P254" s="549"/>
      <c r="Q254" s="566">
        <f>SUM(Q245:S253)</f>
        <v>41201</v>
      </c>
      <c r="R254" s="567"/>
      <c r="S254" s="568"/>
      <c r="T254" s="79"/>
    </row>
    <row r="255" spans="1:21" ht="12.75">
      <c r="A255" s="380"/>
      <c r="B255" s="399"/>
      <c r="C255" s="399"/>
      <c r="D255" s="399"/>
      <c r="E255" s="399"/>
      <c r="F255" s="399"/>
      <c r="G255" s="399"/>
      <c r="H255" s="399"/>
      <c r="I255" s="399"/>
      <c r="J255" s="399"/>
      <c r="K255" s="399"/>
      <c r="L255" s="399"/>
      <c r="M255" s="399"/>
      <c r="N255" s="399"/>
      <c r="O255" s="399"/>
      <c r="P255" s="399"/>
      <c r="Q255" s="399"/>
      <c r="R255" s="62"/>
      <c r="S255" s="399"/>
      <c r="T255" s="79"/>
      <c r="U255" s="67"/>
    </row>
    <row r="256" spans="1:20" ht="12.75">
      <c r="A256" s="380"/>
      <c r="B256" s="395"/>
      <c r="C256" s="411"/>
      <c r="D256" s="411"/>
      <c r="E256" s="411"/>
      <c r="F256" s="411"/>
      <c r="G256" s="411"/>
      <c r="H256" s="411"/>
      <c r="I256" s="411"/>
      <c r="J256" s="411"/>
      <c r="K256" s="426"/>
      <c r="L256" s="426"/>
      <c r="M256" s="426"/>
      <c r="N256" s="159"/>
      <c r="O256" s="159"/>
      <c r="P256" s="159"/>
      <c r="Q256" s="159"/>
      <c r="R256" s="159"/>
      <c r="S256" s="159"/>
      <c r="T256" s="79"/>
    </row>
    <row r="257" spans="1:22" ht="12.75">
      <c r="A257" s="380"/>
      <c r="B257" s="379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 t="s">
        <v>36</v>
      </c>
      <c r="S257" s="62"/>
      <c r="T257" s="79"/>
      <c r="V257" s="67"/>
    </row>
    <row r="258" spans="1:20" ht="25.5">
      <c r="A258" s="380"/>
      <c r="B258" s="4" t="s">
        <v>25</v>
      </c>
      <c r="C258" s="471" t="s">
        <v>26</v>
      </c>
      <c r="D258" s="471"/>
      <c r="E258" s="471"/>
      <c r="F258" s="471"/>
      <c r="G258" s="471"/>
      <c r="H258" s="471"/>
      <c r="I258" s="471" t="s">
        <v>28</v>
      </c>
      <c r="J258" s="471"/>
      <c r="K258" s="471" t="s">
        <v>125</v>
      </c>
      <c r="L258" s="471"/>
      <c r="M258" s="471"/>
      <c r="N258" s="471" t="s">
        <v>126</v>
      </c>
      <c r="O258" s="471"/>
      <c r="P258" s="471"/>
      <c r="Q258" s="524" t="s">
        <v>37</v>
      </c>
      <c r="R258" s="525"/>
      <c r="S258" s="526"/>
      <c r="T258" s="79"/>
    </row>
    <row r="259" spans="1:20" ht="12.75">
      <c r="A259" s="380"/>
      <c r="B259" s="4">
        <v>1</v>
      </c>
      <c r="C259" s="471">
        <v>2</v>
      </c>
      <c r="D259" s="471"/>
      <c r="E259" s="471"/>
      <c r="F259" s="471"/>
      <c r="G259" s="471"/>
      <c r="H259" s="471"/>
      <c r="I259" s="471">
        <v>3</v>
      </c>
      <c r="J259" s="471"/>
      <c r="K259" s="471">
        <v>4</v>
      </c>
      <c r="L259" s="471"/>
      <c r="M259" s="471"/>
      <c r="N259" s="471">
        <v>5</v>
      </c>
      <c r="O259" s="471"/>
      <c r="P259" s="471"/>
      <c r="Q259" s="524">
        <v>6</v>
      </c>
      <c r="R259" s="525"/>
      <c r="S259" s="526"/>
      <c r="T259" s="79"/>
    </row>
    <row r="260" spans="1:20" ht="12.75">
      <c r="A260" s="380"/>
      <c r="B260" s="4">
        <v>1</v>
      </c>
      <c r="C260" s="519" t="s">
        <v>94</v>
      </c>
      <c r="D260" s="520"/>
      <c r="E260" s="520"/>
      <c r="F260" s="520"/>
      <c r="G260" s="520"/>
      <c r="H260" s="530"/>
      <c r="I260" s="569">
        <v>52</v>
      </c>
      <c r="J260" s="570"/>
      <c r="K260" s="572"/>
      <c r="L260" s="573"/>
      <c r="M260" s="574"/>
      <c r="N260" s="533"/>
      <c r="O260" s="571"/>
      <c r="P260" s="570"/>
      <c r="Q260" s="533"/>
      <c r="R260" s="534"/>
      <c r="S260" s="535"/>
      <c r="T260" s="79"/>
    </row>
    <row r="261" spans="1:20" ht="12.75">
      <c r="A261" s="380"/>
      <c r="B261" s="4"/>
      <c r="C261" s="519" t="s">
        <v>190</v>
      </c>
      <c r="D261" s="520"/>
      <c r="E261" s="520"/>
      <c r="F261" s="520"/>
      <c r="G261" s="520"/>
      <c r="H261" s="530"/>
      <c r="I261" s="569">
        <v>52</v>
      </c>
      <c r="J261" s="570"/>
      <c r="K261" s="527">
        <f>Q261/N261</f>
        <v>4476.997578692494</v>
      </c>
      <c r="L261" s="528"/>
      <c r="M261" s="529"/>
      <c r="N261" s="533">
        <v>41.3</v>
      </c>
      <c r="O261" s="571"/>
      <c r="P261" s="570"/>
      <c r="Q261" s="556">
        <v>184900</v>
      </c>
      <c r="R261" s="557"/>
      <c r="S261" s="558"/>
      <c r="T261" s="79"/>
    </row>
    <row r="262" spans="1:20" ht="12.75">
      <c r="A262" s="380"/>
      <c r="B262" s="113"/>
      <c r="C262" s="547" t="s">
        <v>57</v>
      </c>
      <c r="D262" s="548"/>
      <c r="E262" s="548"/>
      <c r="F262" s="548"/>
      <c r="G262" s="548"/>
      <c r="H262" s="548"/>
      <c r="I262" s="548"/>
      <c r="J262" s="548"/>
      <c r="K262" s="548"/>
      <c r="L262" s="548"/>
      <c r="M262" s="548"/>
      <c r="N262" s="548"/>
      <c r="O262" s="548"/>
      <c r="P262" s="549"/>
      <c r="Q262" s="566">
        <f>Q261</f>
        <v>184900</v>
      </c>
      <c r="R262" s="567"/>
      <c r="S262" s="568"/>
      <c r="T262" s="79"/>
    </row>
    <row r="263" spans="1:20" ht="12.75">
      <c r="A263" s="380"/>
      <c r="B263" s="68"/>
      <c r="C263" s="402"/>
      <c r="D263" s="402"/>
      <c r="E263" s="402"/>
      <c r="F263" s="402"/>
      <c r="G263" s="402"/>
      <c r="H263" s="402"/>
      <c r="I263" s="402"/>
      <c r="J263" s="402"/>
      <c r="K263" s="402"/>
      <c r="L263" s="402"/>
      <c r="M263" s="402"/>
      <c r="N263" s="402"/>
      <c r="O263" s="402"/>
      <c r="P263" s="402"/>
      <c r="Q263" s="258"/>
      <c r="R263" s="258"/>
      <c r="S263" s="258"/>
      <c r="T263" s="79"/>
    </row>
    <row r="264" spans="1:18" ht="13.5" customHeight="1">
      <c r="A264" s="531" t="s">
        <v>72</v>
      </c>
      <c r="B264" s="531"/>
      <c r="C264" s="531"/>
      <c r="D264" s="531"/>
      <c r="E264" s="531"/>
      <c r="F264" s="531"/>
      <c r="G264" s="531"/>
      <c r="H264" s="531"/>
      <c r="I264" s="531"/>
      <c r="J264" s="531"/>
      <c r="K264" s="531"/>
      <c r="L264" s="531"/>
      <c r="M264" s="531"/>
      <c r="N264" s="531"/>
      <c r="O264" s="531"/>
      <c r="P264" s="531"/>
      <c r="Q264" s="531"/>
      <c r="R264" s="531"/>
    </row>
    <row r="265" spans="1:18" ht="13.5" customHeight="1">
      <c r="A265" s="383"/>
      <c r="B265" s="399"/>
      <c r="C265" s="399"/>
      <c r="D265" s="399"/>
      <c r="E265" s="399"/>
      <c r="F265" s="399"/>
      <c r="G265" s="399"/>
      <c r="H265" s="399"/>
      <c r="I265" s="399"/>
      <c r="J265" s="399"/>
      <c r="K265" s="399"/>
      <c r="L265" s="399"/>
      <c r="M265" s="399"/>
      <c r="N265" s="399"/>
      <c r="O265" s="399"/>
      <c r="P265" s="399"/>
      <c r="Q265" s="62" t="s">
        <v>30</v>
      </c>
      <c r="R265" s="399"/>
    </row>
    <row r="266" spans="1:18" ht="13.5" customHeight="1" hidden="1" outlineLevel="1">
      <c r="A266" s="382" t="s">
        <v>25</v>
      </c>
      <c r="B266" s="471" t="s">
        <v>26</v>
      </c>
      <c r="C266" s="471"/>
      <c r="D266" s="471"/>
      <c r="E266" s="471"/>
      <c r="F266" s="471"/>
      <c r="G266" s="471"/>
      <c r="H266" s="471" t="s">
        <v>28</v>
      </c>
      <c r="I266" s="471"/>
      <c r="J266" s="532" t="s">
        <v>62</v>
      </c>
      <c r="K266" s="532"/>
      <c r="L266" s="413" t="s">
        <v>63</v>
      </c>
      <c r="M266" s="471" t="s">
        <v>39</v>
      </c>
      <c r="N266" s="471"/>
      <c r="O266" s="471"/>
      <c r="P266" s="524" t="s">
        <v>67</v>
      </c>
      <c r="Q266" s="525"/>
      <c r="R266" s="526"/>
    </row>
    <row r="267" spans="1:18" ht="13.5" customHeight="1" hidden="1" outlineLevel="1">
      <c r="A267" s="382">
        <v>1</v>
      </c>
      <c r="B267" s="471">
        <v>2</v>
      </c>
      <c r="C267" s="471"/>
      <c r="D267" s="471"/>
      <c r="E267" s="471"/>
      <c r="F267" s="471"/>
      <c r="G267" s="471"/>
      <c r="H267" s="471">
        <v>3</v>
      </c>
      <c r="I267" s="471"/>
      <c r="J267" s="471">
        <v>4</v>
      </c>
      <c r="K267" s="471"/>
      <c r="L267" s="4">
        <v>5</v>
      </c>
      <c r="M267" s="471">
        <v>6</v>
      </c>
      <c r="N267" s="471"/>
      <c r="O267" s="471"/>
      <c r="P267" s="524">
        <v>7</v>
      </c>
      <c r="Q267" s="525"/>
      <c r="R267" s="526"/>
    </row>
    <row r="268" spans="1:18" ht="13.5" customHeight="1" hidden="1" outlineLevel="1">
      <c r="A268" s="382">
        <v>1</v>
      </c>
      <c r="B268" s="519" t="s">
        <v>170</v>
      </c>
      <c r="C268" s="520"/>
      <c r="D268" s="520"/>
      <c r="E268" s="520"/>
      <c r="F268" s="520"/>
      <c r="G268" s="530"/>
      <c r="H268" s="517" t="s">
        <v>117</v>
      </c>
      <c r="I268" s="517"/>
      <c r="J268" s="516">
        <f>P268/M268/L268</f>
        <v>0</v>
      </c>
      <c r="K268" s="516"/>
      <c r="L268" s="188">
        <v>172</v>
      </c>
      <c r="M268" s="518">
        <v>15</v>
      </c>
      <c r="N268" s="518"/>
      <c r="O268" s="518"/>
      <c r="P268" s="533">
        <v>0</v>
      </c>
      <c r="Q268" s="534"/>
      <c r="R268" s="535"/>
    </row>
    <row r="269" spans="1:18" ht="13.5" customHeight="1" hidden="1" outlineLevel="1">
      <c r="A269" s="382"/>
      <c r="B269" s="509" t="s">
        <v>57</v>
      </c>
      <c r="C269" s="510"/>
      <c r="D269" s="510"/>
      <c r="E269" s="510"/>
      <c r="F269" s="510"/>
      <c r="G269" s="510"/>
      <c r="H269" s="510"/>
      <c r="I269" s="510"/>
      <c r="J269" s="510"/>
      <c r="K269" s="510"/>
      <c r="L269" s="510"/>
      <c r="M269" s="510"/>
      <c r="N269" s="510"/>
      <c r="O269" s="511"/>
      <c r="P269" s="533">
        <f>P268</f>
        <v>0</v>
      </c>
      <c r="Q269" s="534"/>
      <c r="R269" s="535"/>
    </row>
    <row r="270" spans="1:2" ht="13.5" customHeight="1" hidden="1" outlineLevel="1">
      <c r="A270" s="380"/>
      <c r="B270" s="5"/>
    </row>
    <row r="271" spans="1:16" ht="13.5" customHeight="1" hidden="1" outlineLevel="1">
      <c r="A271" s="380"/>
      <c r="B271" s="394"/>
      <c r="C271" s="394"/>
      <c r="D271" s="394"/>
      <c r="E271" s="394"/>
      <c r="F271" s="394"/>
      <c r="G271" s="394"/>
      <c r="H271" s="394"/>
      <c r="I271" s="394"/>
      <c r="J271" s="394"/>
      <c r="K271" s="394"/>
      <c r="L271" s="394"/>
      <c r="M271" s="394"/>
      <c r="N271" s="394"/>
      <c r="O271" s="394"/>
      <c r="P271" s="62" t="s">
        <v>36</v>
      </c>
    </row>
    <row r="272" spans="1:18" ht="13.5" customHeight="1" collapsed="1">
      <c r="A272" s="382" t="s">
        <v>25</v>
      </c>
      <c r="B272" s="471" t="s">
        <v>26</v>
      </c>
      <c r="C272" s="471"/>
      <c r="D272" s="471"/>
      <c r="E272" s="471"/>
      <c r="F272" s="471"/>
      <c r="G272" s="471"/>
      <c r="H272" s="471" t="s">
        <v>28</v>
      </c>
      <c r="I272" s="471"/>
      <c r="J272" s="532" t="s">
        <v>62</v>
      </c>
      <c r="K272" s="532"/>
      <c r="L272" s="413" t="s">
        <v>63</v>
      </c>
      <c r="M272" s="471" t="s">
        <v>39</v>
      </c>
      <c r="N272" s="471"/>
      <c r="O272" s="471"/>
      <c r="P272" s="524" t="s">
        <v>67</v>
      </c>
      <c r="Q272" s="525"/>
      <c r="R272" s="526"/>
    </row>
    <row r="273" spans="1:18" ht="13.5" customHeight="1">
      <c r="A273" s="382">
        <v>1</v>
      </c>
      <c r="B273" s="471">
        <v>2</v>
      </c>
      <c r="C273" s="471"/>
      <c r="D273" s="471"/>
      <c r="E273" s="471"/>
      <c r="F273" s="471"/>
      <c r="G273" s="471"/>
      <c r="H273" s="471">
        <v>3</v>
      </c>
      <c r="I273" s="471"/>
      <c r="J273" s="471">
        <v>4</v>
      </c>
      <c r="K273" s="471"/>
      <c r="L273" s="4">
        <v>5</v>
      </c>
      <c r="M273" s="471">
        <v>6</v>
      </c>
      <c r="N273" s="471"/>
      <c r="O273" s="471"/>
      <c r="P273" s="524">
        <v>7</v>
      </c>
      <c r="Q273" s="525"/>
      <c r="R273" s="526"/>
    </row>
    <row r="274" spans="1:20" ht="13.5" customHeight="1">
      <c r="A274" s="384">
        <v>1</v>
      </c>
      <c r="B274" s="560" t="s">
        <v>313</v>
      </c>
      <c r="C274" s="561"/>
      <c r="D274" s="561"/>
      <c r="E274" s="561"/>
      <c r="F274" s="561"/>
      <c r="G274" s="562"/>
      <c r="H274" s="563" t="s">
        <v>314</v>
      </c>
      <c r="I274" s="563"/>
      <c r="J274" s="564"/>
      <c r="K274" s="564"/>
      <c r="L274" s="427"/>
      <c r="M274" s="565"/>
      <c r="N274" s="565"/>
      <c r="O274" s="565"/>
      <c r="P274" s="512"/>
      <c r="Q274" s="513"/>
      <c r="R274" s="514"/>
      <c r="T274" t="e">
        <f>#REF!*#REF!*#REF!</f>
        <v>#REF!</v>
      </c>
    </row>
    <row r="275" spans="1:18" ht="21" customHeight="1">
      <c r="A275" s="382"/>
      <c r="B275" s="519" t="s">
        <v>315</v>
      </c>
      <c r="C275" s="520"/>
      <c r="D275" s="520"/>
      <c r="E275" s="520"/>
      <c r="F275" s="520"/>
      <c r="G275" s="530"/>
      <c r="H275" s="517" t="s">
        <v>314</v>
      </c>
      <c r="I275" s="517"/>
      <c r="J275" s="527">
        <v>1970</v>
      </c>
      <c r="K275" s="528"/>
      <c r="L275" s="529"/>
      <c r="M275" s="518">
        <v>67</v>
      </c>
      <c r="N275" s="518"/>
      <c r="O275" s="518"/>
      <c r="P275" s="556">
        <f>J275*M275-10</f>
        <v>131980</v>
      </c>
      <c r="Q275" s="557"/>
      <c r="R275" s="558"/>
    </row>
    <row r="276" spans="1:18" ht="22.5" customHeight="1">
      <c r="A276" s="382"/>
      <c r="B276" s="519" t="s">
        <v>316</v>
      </c>
      <c r="C276" s="520"/>
      <c r="D276" s="520"/>
      <c r="E276" s="520"/>
      <c r="F276" s="520"/>
      <c r="G276" s="530"/>
      <c r="H276" s="517" t="s">
        <v>314</v>
      </c>
      <c r="I276" s="517"/>
      <c r="J276" s="516">
        <v>11</v>
      </c>
      <c r="K276" s="516"/>
      <c r="L276" s="188">
        <v>50</v>
      </c>
      <c r="M276" s="518">
        <v>67</v>
      </c>
      <c r="N276" s="518"/>
      <c r="O276" s="518"/>
      <c r="P276" s="556">
        <f>J276*M276*L276</f>
        <v>36850</v>
      </c>
      <c r="Q276" s="557"/>
      <c r="R276" s="558"/>
    </row>
    <row r="277" spans="1:18" ht="24.75" customHeight="1">
      <c r="A277" s="382"/>
      <c r="B277" s="519" t="s">
        <v>317</v>
      </c>
      <c r="C277" s="520"/>
      <c r="D277" s="520"/>
      <c r="E277" s="520"/>
      <c r="F277" s="520"/>
      <c r="G277" s="530"/>
      <c r="H277" s="517" t="s">
        <v>314</v>
      </c>
      <c r="I277" s="517"/>
      <c r="J277" s="527">
        <v>1328</v>
      </c>
      <c r="K277" s="528"/>
      <c r="L277" s="529"/>
      <c r="M277" s="518">
        <v>33.5</v>
      </c>
      <c r="N277" s="518"/>
      <c r="O277" s="518"/>
      <c r="P277" s="556">
        <f>J277*M277-18</f>
        <v>44470</v>
      </c>
      <c r="Q277" s="557"/>
      <c r="R277" s="558"/>
    </row>
    <row r="278" spans="1:18" ht="27" customHeight="1">
      <c r="A278" s="382"/>
      <c r="B278" s="519" t="s">
        <v>316</v>
      </c>
      <c r="C278" s="520"/>
      <c r="D278" s="520"/>
      <c r="E278" s="520"/>
      <c r="F278" s="520"/>
      <c r="G278" s="530"/>
      <c r="H278" s="517" t="s">
        <v>314</v>
      </c>
      <c r="I278" s="517"/>
      <c r="J278" s="516">
        <v>4</v>
      </c>
      <c r="K278" s="516"/>
      <c r="L278" s="188">
        <v>50</v>
      </c>
      <c r="M278" s="518">
        <v>33.5</v>
      </c>
      <c r="N278" s="518"/>
      <c r="O278" s="518"/>
      <c r="P278" s="556">
        <f>J278*M278*L278</f>
        <v>6700</v>
      </c>
      <c r="Q278" s="557"/>
      <c r="R278" s="558"/>
    </row>
    <row r="279" spans="1:18" ht="23.25" customHeight="1">
      <c r="A279" s="382"/>
      <c r="B279" s="519" t="s">
        <v>318</v>
      </c>
      <c r="C279" s="520"/>
      <c r="D279" s="520"/>
      <c r="E279" s="520"/>
      <c r="F279" s="520"/>
      <c r="G279" s="530"/>
      <c r="H279" s="517" t="s">
        <v>314</v>
      </c>
      <c r="I279" s="517"/>
      <c r="J279" s="527">
        <v>3486</v>
      </c>
      <c r="K279" s="528"/>
      <c r="L279" s="529"/>
      <c r="M279" s="518">
        <v>75</v>
      </c>
      <c r="N279" s="518"/>
      <c r="O279" s="518"/>
      <c r="P279" s="556">
        <f>J279*M279</f>
        <v>261450</v>
      </c>
      <c r="Q279" s="557"/>
      <c r="R279" s="558"/>
    </row>
    <row r="280" spans="1:18" ht="23.25" customHeight="1">
      <c r="A280" s="382"/>
      <c r="B280" s="519" t="s">
        <v>319</v>
      </c>
      <c r="C280" s="520"/>
      <c r="D280" s="520"/>
      <c r="E280" s="520"/>
      <c r="F280" s="520"/>
      <c r="G280" s="530"/>
      <c r="H280" s="517" t="s">
        <v>314</v>
      </c>
      <c r="I280" s="517"/>
      <c r="J280" s="516">
        <v>22</v>
      </c>
      <c r="K280" s="516"/>
      <c r="L280" s="188">
        <v>50</v>
      </c>
      <c r="M280" s="518">
        <v>75</v>
      </c>
      <c r="N280" s="518"/>
      <c r="O280" s="518"/>
      <c r="P280" s="556">
        <f>J280*L280*M280+33400</f>
        <v>115900</v>
      </c>
      <c r="Q280" s="557"/>
      <c r="R280" s="558"/>
    </row>
    <row r="281" spans="1:18" ht="25.5" customHeight="1">
      <c r="A281" s="382"/>
      <c r="B281" s="519" t="s">
        <v>320</v>
      </c>
      <c r="C281" s="520"/>
      <c r="D281" s="520"/>
      <c r="E281" s="520"/>
      <c r="F281" s="520"/>
      <c r="G281" s="530"/>
      <c r="H281" s="517" t="s">
        <v>314</v>
      </c>
      <c r="I281" s="517"/>
      <c r="J281" s="527">
        <v>2758</v>
      </c>
      <c r="K281" s="528"/>
      <c r="L281" s="529"/>
      <c r="M281" s="518">
        <v>37.5</v>
      </c>
      <c r="N281" s="518"/>
      <c r="O281" s="518"/>
      <c r="P281" s="556">
        <f>J281*M281-25</f>
        <v>103400</v>
      </c>
      <c r="Q281" s="557"/>
      <c r="R281" s="558"/>
    </row>
    <row r="282" spans="1:18" ht="30" customHeight="1">
      <c r="A282" s="382"/>
      <c r="B282" s="519" t="s">
        <v>321</v>
      </c>
      <c r="C282" s="520"/>
      <c r="D282" s="520"/>
      <c r="E282" s="520"/>
      <c r="F282" s="520"/>
      <c r="G282" s="530"/>
      <c r="H282" s="517" t="s">
        <v>314</v>
      </c>
      <c r="I282" s="517"/>
      <c r="J282" s="516">
        <v>16</v>
      </c>
      <c r="K282" s="516"/>
      <c r="L282" s="188">
        <v>50</v>
      </c>
      <c r="M282" s="518">
        <v>37.5</v>
      </c>
      <c r="N282" s="518"/>
      <c r="O282" s="518"/>
      <c r="P282" s="556">
        <f>J282*L282*M282</f>
        <v>30000</v>
      </c>
      <c r="Q282" s="557"/>
      <c r="R282" s="558"/>
    </row>
    <row r="283" spans="1:18" ht="19.5" customHeight="1">
      <c r="A283" s="382"/>
      <c r="B283" s="519" t="s">
        <v>322</v>
      </c>
      <c r="C283" s="520"/>
      <c r="D283" s="520"/>
      <c r="E283" s="520"/>
      <c r="F283" s="520"/>
      <c r="G283" s="530"/>
      <c r="H283" s="517" t="s">
        <v>314</v>
      </c>
      <c r="I283" s="517"/>
      <c r="J283" s="516">
        <v>23</v>
      </c>
      <c r="K283" s="516"/>
      <c r="L283" s="188">
        <v>170</v>
      </c>
      <c r="M283" s="518">
        <v>15</v>
      </c>
      <c r="N283" s="518"/>
      <c r="O283" s="518"/>
      <c r="P283" s="556">
        <f>J283*L283*M283</f>
        <v>58650</v>
      </c>
      <c r="Q283" s="557"/>
      <c r="R283" s="558"/>
    </row>
    <row r="284" spans="1:18" ht="13.5" customHeight="1">
      <c r="A284" s="382"/>
      <c r="B284" s="509" t="s">
        <v>57</v>
      </c>
      <c r="C284" s="510"/>
      <c r="D284" s="510"/>
      <c r="E284" s="510"/>
      <c r="F284" s="510"/>
      <c r="G284" s="510"/>
      <c r="H284" s="510"/>
      <c r="I284" s="510"/>
      <c r="J284" s="510"/>
      <c r="K284" s="510"/>
      <c r="L284" s="510"/>
      <c r="M284" s="510"/>
      <c r="N284" s="510"/>
      <c r="O284" s="511"/>
      <c r="P284" s="512">
        <f>SUM(P275:R283)</f>
        <v>789400</v>
      </c>
      <c r="Q284" s="513"/>
      <c r="R284" s="514"/>
    </row>
    <row r="285" spans="1:18" ht="13.5" customHeight="1">
      <c r="A285" s="385"/>
      <c r="B285" s="411"/>
      <c r="C285" s="411"/>
      <c r="D285" s="41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  <c r="O285" s="411"/>
      <c r="P285" s="428"/>
      <c r="Q285" s="428"/>
      <c r="R285" s="428"/>
    </row>
    <row r="286" spans="1:18" ht="12.75">
      <c r="A286" s="531" t="s">
        <v>72</v>
      </c>
      <c r="B286" s="531"/>
      <c r="C286" s="531"/>
      <c r="D286" s="531"/>
      <c r="E286" s="531"/>
      <c r="F286" s="531"/>
      <c r="G286" s="531"/>
      <c r="H286" s="531"/>
      <c r="I286" s="531"/>
      <c r="J286" s="531"/>
      <c r="K286" s="531"/>
      <c r="L286" s="531"/>
      <c r="M286" s="531"/>
      <c r="N286" s="531"/>
      <c r="O286" s="531"/>
      <c r="P286" s="531"/>
      <c r="Q286" s="531"/>
      <c r="R286" s="531"/>
    </row>
    <row r="287" spans="1:18" ht="12.75">
      <c r="A287" s="383"/>
      <c r="B287" s="399"/>
      <c r="C287" s="399"/>
      <c r="D287" s="399"/>
      <c r="E287" s="399"/>
      <c r="F287" s="399"/>
      <c r="G287" s="399"/>
      <c r="H287" s="399"/>
      <c r="I287" s="399"/>
      <c r="J287" s="399"/>
      <c r="K287" s="399"/>
      <c r="L287" s="399"/>
      <c r="M287" s="399"/>
      <c r="N287" s="399"/>
      <c r="O287" s="399"/>
      <c r="P287" s="399"/>
      <c r="Q287" s="62" t="s">
        <v>30</v>
      </c>
      <c r="R287" s="399"/>
    </row>
    <row r="288" spans="1:18" ht="51">
      <c r="A288" s="382" t="s">
        <v>25</v>
      </c>
      <c r="B288" s="471" t="s">
        <v>26</v>
      </c>
      <c r="C288" s="471"/>
      <c r="D288" s="471"/>
      <c r="E288" s="471"/>
      <c r="F288" s="471"/>
      <c r="G288" s="471"/>
      <c r="H288" s="471" t="s">
        <v>28</v>
      </c>
      <c r="I288" s="471"/>
      <c r="J288" s="532" t="s">
        <v>62</v>
      </c>
      <c r="K288" s="532"/>
      <c r="L288" s="413" t="s">
        <v>63</v>
      </c>
      <c r="M288" s="471" t="s">
        <v>39</v>
      </c>
      <c r="N288" s="471"/>
      <c r="O288" s="471"/>
      <c r="P288" s="524" t="s">
        <v>67</v>
      </c>
      <c r="Q288" s="525"/>
      <c r="R288" s="526"/>
    </row>
    <row r="289" spans="1:18" ht="12.75">
      <c r="A289" s="382">
        <v>1</v>
      </c>
      <c r="B289" s="471">
        <v>2</v>
      </c>
      <c r="C289" s="471"/>
      <c r="D289" s="471"/>
      <c r="E289" s="471"/>
      <c r="F289" s="471"/>
      <c r="G289" s="471"/>
      <c r="H289" s="471">
        <v>3</v>
      </c>
      <c r="I289" s="471"/>
      <c r="J289" s="471">
        <v>4</v>
      </c>
      <c r="K289" s="471"/>
      <c r="L289" s="4">
        <v>5</v>
      </c>
      <c r="M289" s="471">
        <v>6</v>
      </c>
      <c r="N289" s="471"/>
      <c r="O289" s="471"/>
      <c r="P289" s="524">
        <v>7</v>
      </c>
      <c r="Q289" s="525"/>
      <c r="R289" s="526"/>
    </row>
    <row r="290" spans="1:18" ht="49.5" customHeight="1">
      <c r="A290" s="382">
        <v>1</v>
      </c>
      <c r="B290" s="470" t="s">
        <v>169</v>
      </c>
      <c r="C290" s="470"/>
      <c r="D290" s="470"/>
      <c r="E290" s="470"/>
      <c r="F290" s="470"/>
      <c r="G290" s="470"/>
      <c r="H290" s="517" t="s">
        <v>280</v>
      </c>
      <c r="I290" s="517"/>
      <c r="J290" s="516">
        <v>3</v>
      </c>
      <c r="K290" s="516"/>
      <c r="L290" s="188">
        <v>18</v>
      </c>
      <c r="M290" s="472">
        <v>85</v>
      </c>
      <c r="N290" s="472"/>
      <c r="O290" s="472"/>
      <c r="P290" s="556">
        <f>J290*L290*M290</f>
        <v>4590</v>
      </c>
      <c r="Q290" s="557"/>
      <c r="R290" s="558"/>
    </row>
    <row r="291" spans="1:18" ht="12.75" customHeight="1">
      <c r="A291" s="509" t="s">
        <v>57</v>
      </c>
      <c r="B291" s="510"/>
      <c r="C291" s="510"/>
      <c r="D291" s="510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1"/>
      <c r="P291" s="512">
        <f>P290</f>
        <v>4590</v>
      </c>
      <c r="Q291" s="513"/>
      <c r="R291" s="514"/>
    </row>
    <row r="292" spans="1:2" ht="12.75">
      <c r="A292" s="380"/>
      <c r="B292" s="5"/>
    </row>
    <row r="293" spans="1:2" ht="12.75" outlineLevel="1">
      <c r="A293" s="380"/>
      <c r="B293" s="5"/>
    </row>
    <row r="294" spans="1:14" ht="12.75" outlineLevel="1">
      <c r="A294" s="380"/>
      <c r="B294" s="416" t="s">
        <v>286</v>
      </c>
      <c r="C294" s="408"/>
      <c r="D294" s="408"/>
      <c r="H294" s="417"/>
      <c r="I294" s="614">
        <f>P291+P284+Q262+Q254+N232+L225+P217+P204+Q193+P184+P174+P162+P168</f>
        <v>3154614</v>
      </c>
      <c r="J294" s="614"/>
      <c r="K294" s="614"/>
      <c r="L294" s="417"/>
      <c r="M294" s="417"/>
      <c r="N294" s="417"/>
    </row>
    <row r="295" spans="1:14" ht="12.75" outlineLevel="1">
      <c r="A295" s="380"/>
      <c r="B295" s="429"/>
      <c r="C295" s="417"/>
      <c r="D295" s="417"/>
      <c r="E295" s="417"/>
      <c r="F295" s="417"/>
      <c r="G295" s="417"/>
      <c r="H295" s="417"/>
      <c r="I295" s="419"/>
      <c r="J295" s="419"/>
      <c r="K295" s="417"/>
      <c r="L295" s="417"/>
      <c r="M295" s="417"/>
      <c r="N295" s="417"/>
    </row>
    <row r="296" spans="1:14" ht="12.75">
      <c r="A296" s="380"/>
      <c r="B296" s="429"/>
      <c r="C296" s="420"/>
      <c r="D296" s="420"/>
      <c r="E296" s="420"/>
      <c r="F296" s="420"/>
      <c r="G296" s="420"/>
      <c r="H296" s="420"/>
      <c r="I296" s="419"/>
      <c r="J296" s="419"/>
      <c r="K296" s="417"/>
      <c r="L296" s="417"/>
      <c r="M296" s="417"/>
      <c r="N296" s="417"/>
    </row>
    <row r="297" spans="1:14" ht="12.75">
      <c r="A297" s="380"/>
      <c r="B297" s="430" t="s">
        <v>95</v>
      </c>
      <c r="C297" s="430"/>
      <c r="D297" s="430"/>
      <c r="E297" s="430"/>
      <c r="F297" s="430"/>
      <c r="G297" s="430"/>
      <c r="H297" s="430"/>
      <c r="I297" s="430"/>
      <c r="J297" s="430"/>
      <c r="K297" s="430"/>
      <c r="L297" s="430" t="s">
        <v>60</v>
      </c>
      <c r="M297" s="430"/>
      <c r="N297" s="430"/>
    </row>
    <row r="298" spans="1:2" ht="12.75">
      <c r="A298" s="380"/>
      <c r="B298" s="5"/>
    </row>
    <row r="299" spans="1:14" ht="12.75">
      <c r="A299" s="380"/>
      <c r="B299" s="430" t="s">
        <v>96</v>
      </c>
      <c r="I299" s="430"/>
      <c r="J299" s="430"/>
      <c r="K299" s="430"/>
      <c r="L299" s="5" t="s">
        <v>371</v>
      </c>
      <c r="M299" s="430"/>
      <c r="N299" s="430"/>
    </row>
    <row r="300" spans="1:21" ht="12.75">
      <c r="A300" s="380"/>
      <c r="B300" s="422" t="s">
        <v>61</v>
      </c>
      <c r="U300" s="76"/>
    </row>
    <row r="303" spans="10:14" ht="12.75">
      <c r="J303" s="515">
        <f>I294+I140</f>
        <v>12349584</v>
      </c>
      <c r="K303" s="505"/>
      <c r="L303" s="505"/>
      <c r="N303" s="459"/>
    </row>
    <row r="305" spans="10:12" ht="12.75">
      <c r="J305" s="502"/>
      <c r="K305" s="503"/>
      <c r="L305" s="503"/>
    </row>
    <row r="307" spans="10:12" ht="12.75">
      <c r="J307" s="504"/>
      <c r="K307" s="505"/>
      <c r="L307" s="505"/>
    </row>
  </sheetData>
  <sheetProtection/>
  <mergeCells count="654">
    <mergeCell ref="M2:S2"/>
    <mergeCell ref="M150:S150"/>
    <mergeCell ref="J305:L305"/>
    <mergeCell ref="J307:L307"/>
    <mergeCell ref="P136:R136"/>
    <mergeCell ref="A137:O137"/>
    <mergeCell ref="P137:R137"/>
    <mergeCell ref="J303:L303"/>
    <mergeCell ref="M203:O203"/>
    <mergeCell ref="C203:G203"/>
    <mergeCell ref="H203:I203"/>
    <mergeCell ref="J203:L203"/>
    <mergeCell ref="B136:G136"/>
    <mergeCell ref="H136:I136"/>
    <mergeCell ref="J136:K136"/>
    <mergeCell ref="M136:O136"/>
    <mergeCell ref="H202:I202"/>
    <mergeCell ref="J202:L202"/>
    <mergeCell ref="M202:O202"/>
    <mergeCell ref="M200:O200"/>
    <mergeCell ref="P214:S214"/>
    <mergeCell ref="C214:G214"/>
    <mergeCell ref="H214:I214"/>
    <mergeCell ref="J214:L214"/>
    <mergeCell ref="M214:O214"/>
    <mergeCell ref="P212:S212"/>
    <mergeCell ref="C213:G213"/>
    <mergeCell ref="H213:I213"/>
    <mergeCell ref="J213:L213"/>
    <mergeCell ref="M213:O213"/>
    <mergeCell ref="P134:R134"/>
    <mergeCell ref="B135:G135"/>
    <mergeCell ref="H135:I135"/>
    <mergeCell ref="J135:K135"/>
    <mergeCell ref="M135:O135"/>
    <mergeCell ref="P135:R135"/>
    <mergeCell ref="B134:G134"/>
    <mergeCell ref="H134:I134"/>
    <mergeCell ref="J134:K134"/>
    <mergeCell ref="M134:O134"/>
    <mergeCell ref="A131:R131"/>
    <mergeCell ref="B133:G133"/>
    <mergeCell ref="H133:I133"/>
    <mergeCell ref="J133:K133"/>
    <mergeCell ref="M133:O133"/>
    <mergeCell ref="P133:R133"/>
    <mergeCell ref="B128:H128"/>
    <mergeCell ref="J128:K128"/>
    <mergeCell ref="M128:O128"/>
    <mergeCell ref="P128:R128"/>
    <mergeCell ref="B129:H129"/>
    <mergeCell ref="J129:K129"/>
    <mergeCell ref="M129:O129"/>
    <mergeCell ref="P129:R129"/>
    <mergeCell ref="B124:O124"/>
    <mergeCell ref="P124:R124"/>
    <mergeCell ref="B127:H127"/>
    <mergeCell ref="J127:K127"/>
    <mergeCell ref="M127:O127"/>
    <mergeCell ref="P127:R127"/>
    <mergeCell ref="P122:R122"/>
    <mergeCell ref="B123:G123"/>
    <mergeCell ref="H123:I123"/>
    <mergeCell ref="J123:K123"/>
    <mergeCell ref="M123:O123"/>
    <mergeCell ref="P123:R123"/>
    <mergeCell ref="B122:G122"/>
    <mergeCell ref="H122:I122"/>
    <mergeCell ref="J122:K122"/>
    <mergeCell ref="M122:O122"/>
    <mergeCell ref="C117:K117"/>
    <mergeCell ref="L117:S117"/>
    <mergeCell ref="A119:R119"/>
    <mergeCell ref="B121:G121"/>
    <mergeCell ref="H121:I121"/>
    <mergeCell ref="J121:K121"/>
    <mergeCell ref="M121:O121"/>
    <mergeCell ref="P121:R121"/>
    <mergeCell ref="C115:I115"/>
    <mergeCell ref="J115:K115"/>
    <mergeCell ref="L115:S115"/>
    <mergeCell ref="C116:I116"/>
    <mergeCell ref="J116:K116"/>
    <mergeCell ref="L116:S116"/>
    <mergeCell ref="B111:S111"/>
    <mergeCell ref="C113:I113"/>
    <mergeCell ref="J113:K113"/>
    <mergeCell ref="L113:S113"/>
    <mergeCell ref="C114:I114"/>
    <mergeCell ref="J114:K114"/>
    <mergeCell ref="L114:S114"/>
    <mergeCell ref="C92:I92"/>
    <mergeCell ref="J92:O92"/>
    <mergeCell ref="P92:S92"/>
    <mergeCell ref="C93:I93"/>
    <mergeCell ref="J93:O93"/>
    <mergeCell ref="P93:S93"/>
    <mergeCell ref="C90:I90"/>
    <mergeCell ref="J90:O90"/>
    <mergeCell ref="P90:S90"/>
    <mergeCell ref="C91:I91"/>
    <mergeCell ref="J91:O91"/>
    <mergeCell ref="P91:S91"/>
    <mergeCell ref="C88:I88"/>
    <mergeCell ref="J88:O88"/>
    <mergeCell ref="P88:S88"/>
    <mergeCell ref="C89:I89"/>
    <mergeCell ref="J89:O89"/>
    <mergeCell ref="P89:S89"/>
    <mergeCell ref="C83:I83"/>
    <mergeCell ref="J83:O83"/>
    <mergeCell ref="P83:S83"/>
    <mergeCell ref="B85:S85"/>
    <mergeCell ref="C87:I87"/>
    <mergeCell ref="J87:O87"/>
    <mergeCell ref="P87:S87"/>
    <mergeCell ref="C81:I81"/>
    <mergeCell ref="J81:O81"/>
    <mergeCell ref="P81:S81"/>
    <mergeCell ref="C80:I80"/>
    <mergeCell ref="C82:I82"/>
    <mergeCell ref="J82:O82"/>
    <mergeCell ref="P82:S82"/>
    <mergeCell ref="P77:S77"/>
    <mergeCell ref="C78:I78"/>
    <mergeCell ref="J78:O78"/>
    <mergeCell ref="P78:S78"/>
    <mergeCell ref="J80:O80"/>
    <mergeCell ref="P80:S80"/>
    <mergeCell ref="B290:G290"/>
    <mergeCell ref="H290:I290"/>
    <mergeCell ref="J290:K290"/>
    <mergeCell ref="M290:O290"/>
    <mergeCell ref="P290:R290"/>
    <mergeCell ref="A291:O291"/>
    <mergeCell ref="P291:R291"/>
    <mergeCell ref="P288:R288"/>
    <mergeCell ref="B289:G289"/>
    <mergeCell ref="H289:I289"/>
    <mergeCell ref="J289:K289"/>
    <mergeCell ref="M289:O289"/>
    <mergeCell ref="P289:R289"/>
    <mergeCell ref="B288:G288"/>
    <mergeCell ref="H288:I288"/>
    <mergeCell ref="J288:K288"/>
    <mergeCell ref="M288:O288"/>
    <mergeCell ref="P283:R283"/>
    <mergeCell ref="B284:O284"/>
    <mergeCell ref="P284:R284"/>
    <mergeCell ref="A286:R286"/>
    <mergeCell ref="B283:G283"/>
    <mergeCell ref="H283:I283"/>
    <mergeCell ref="J283:K283"/>
    <mergeCell ref="M283:O283"/>
    <mergeCell ref="P281:R281"/>
    <mergeCell ref="B282:G282"/>
    <mergeCell ref="H282:I282"/>
    <mergeCell ref="J282:K282"/>
    <mergeCell ref="M282:O282"/>
    <mergeCell ref="P282:R282"/>
    <mergeCell ref="B281:G281"/>
    <mergeCell ref="H281:I281"/>
    <mergeCell ref="J281:L281"/>
    <mergeCell ref="M281:O281"/>
    <mergeCell ref="P279:R279"/>
    <mergeCell ref="B280:G280"/>
    <mergeCell ref="H280:I280"/>
    <mergeCell ref="J280:K280"/>
    <mergeCell ref="M280:O280"/>
    <mergeCell ref="P280:R280"/>
    <mergeCell ref="B279:G279"/>
    <mergeCell ref="H279:I279"/>
    <mergeCell ref="J279:L279"/>
    <mergeCell ref="M279:O279"/>
    <mergeCell ref="P277:R277"/>
    <mergeCell ref="B278:G278"/>
    <mergeCell ref="H278:I278"/>
    <mergeCell ref="J278:K278"/>
    <mergeCell ref="M278:O278"/>
    <mergeCell ref="P278:R278"/>
    <mergeCell ref="B277:G277"/>
    <mergeCell ref="H277:I277"/>
    <mergeCell ref="J277:L277"/>
    <mergeCell ref="M277:O277"/>
    <mergeCell ref="P275:R275"/>
    <mergeCell ref="B276:G276"/>
    <mergeCell ref="H276:I276"/>
    <mergeCell ref="J276:K276"/>
    <mergeCell ref="M276:O276"/>
    <mergeCell ref="P276:R276"/>
    <mergeCell ref="B275:G275"/>
    <mergeCell ref="H275:I275"/>
    <mergeCell ref="J275:L275"/>
    <mergeCell ref="M275:O275"/>
    <mergeCell ref="P273:R273"/>
    <mergeCell ref="B274:G274"/>
    <mergeCell ref="H274:I274"/>
    <mergeCell ref="J274:K274"/>
    <mergeCell ref="M274:O274"/>
    <mergeCell ref="P274:R274"/>
    <mergeCell ref="B273:G273"/>
    <mergeCell ref="H273:I273"/>
    <mergeCell ref="J273:K273"/>
    <mergeCell ref="M273:O273"/>
    <mergeCell ref="P268:R268"/>
    <mergeCell ref="B269:O269"/>
    <mergeCell ref="P269:R269"/>
    <mergeCell ref="B272:G272"/>
    <mergeCell ref="H272:I272"/>
    <mergeCell ref="J272:K272"/>
    <mergeCell ref="M272:O272"/>
    <mergeCell ref="P272:R272"/>
    <mergeCell ref="B268:G268"/>
    <mergeCell ref="H268:I268"/>
    <mergeCell ref="J268:K268"/>
    <mergeCell ref="M268:O268"/>
    <mergeCell ref="P266:R266"/>
    <mergeCell ref="B267:G267"/>
    <mergeCell ref="H267:I267"/>
    <mergeCell ref="J267:K267"/>
    <mergeCell ref="M267:O267"/>
    <mergeCell ref="P267:R267"/>
    <mergeCell ref="B266:G266"/>
    <mergeCell ref="H266:I266"/>
    <mergeCell ref="J266:K266"/>
    <mergeCell ref="M266:O266"/>
    <mergeCell ref="Q261:S261"/>
    <mergeCell ref="C262:P262"/>
    <mergeCell ref="Q262:S262"/>
    <mergeCell ref="A264:R264"/>
    <mergeCell ref="C261:H261"/>
    <mergeCell ref="I261:J261"/>
    <mergeCell ref="K261:M261"/>
    <mergeCell ref="N261:P261"/>
    <mergeCell ref="Q259:S259"/>
    <mergeCell ref="C260:H260"/>
    <mergeCell ref="I260:J260"/>
    <mergeCell ref="K260:M260"/>
    <mergeCell ref="N260:P260"/>
    <mergeCell ref="Q260:S260"/>
    <mergeCell ref="C259:H259"/>
    <mergeCell ref="I259:J259"/>
    <mergeCell ref="K259:M259"/>
    <mergeCell ref="N259:P259"/>
    <mergeCell ref="C254:P254"/>
    <mergeCell ref="Q254:S254"/>
    <mergeCell ref="C258:H258"/>
    <mergeCell ref="I258:J258"/>
    <mergeCell ref="K258:M258"/>
    <mergeCell ref="N258:P258"/>
    <mergeCell ref="Q258:S258"/>
    <mergeCell ref="Q252:S252"/>
    <mergeCell ref="C253:H253"/>
    <mergeCell ref="I253:J253"/>
    <mergeCell ref="K253:M253"/>
    <mergeCell ref="N253:P253"/>
    <mergeCell ref="Q253:S253"/>
    <mergeCell ref="C252:H252"/>
    <mergeCell ref="I252:J252"/>
    <mergeCell ref="K252:M252"/>
    <mergeCell ref="N252:P252"/>
    <mergeCell ref="Q250:S250"/>
    <mergeCell ref="C251:H251"/>
    <mergeCell ref="I251:J251"/>
    <mergeCell ref="K251:M251"/>
    <mergeCell ref="N251:P251"/>
    <mergeCell ref="Q251:S251"/>
    <mergeCell ref="C250:H250"/>
    <mergeCell ref="I250:J250"/>
    <mergeCell ref="K250:M250"/>
    <mergeCell ref="N250:P250"/>
    <mergeCell ref="Q248:S248"/>
    <mergeCell ref="C249:H249"/>
    <mergeCell ref="I249:J249"/>
    <mergeCell ref="K249:M249"/>
    <mergeCell ref="N249:P249"/>
    <mergeCell ref="Q249:S249"/>
    <mergeCell ref="C248:H248"/>
    <mergeCell ref="I248:J248"/>
    <mergeCell ref="K248:M248"/>
    <mergeCell ref="N248:P248"/>
    <mergeCell ref="Q246:S246"/>
    <mergeCell ref="C247:H247"/>
    <mergeCell ref="I247:J247"/>
    <mergeCell ref="K247:M247"/>
    <mergeCell ref="N247:P247"/>
    <mergeCell ref="Q247:S247"/>
    <mergeCell ref="C246:H246"/>
    <mergeCell ref="I246:J246"/>
    <mergeCell ref="K246:M246"/>
    <mergeCell ref="N246:P246"/>
    <mergeCell ref="Q244:S244"/>
    <mergeCell ref="C245:H245"/>
    <mergeCell ref="I245:J245"/>
    <mergeCell ref="K245:M245"/>
    <mergeCell ref="N245:P245"/>
    <mergeCell ref="Q245:S245"/>
    <mergeCell ref="C244:H244"/>
    <mergeCell ref="I244:J244"/>
    <mergeCell ref="K244:M244"/>
    <mergeCell ref="N244:P244"/>
    <mergeCell ref="C239:P239"/>
    <mergeCell ref="Q239:S239"/>
    <mergeCell ref="B241:S241"/>
    <mergeCell ref="C243:H243"/>
    <mergeCell ref="I243:J243"/>
    <mergeCell ref="K243:M243"/>
    <mergeCell ref="N243:P243"/>
    <mergeCell ref="Q243:S243"/>
    <mergeCell ref="Q237:S237"/>
    <mergeCell ref="C238:H238"/>
    <mergeCell ref="I238:J238"/>
    <mergeCell ref="K238:M238"/>
    <mergeCell ref="N238:P238"/>
    <mergeCell ref="Q238:S238"/>
    <mergeCell ref="C237:H237"/>
    <mergeCell ref="I237:J237"/>
    <mergeCell ref="K237:M237"/>
    <mergeCell ref="N237:P237"/>
    <mergeCell ref="C232:J232"/>
    <mergeCell ref="K232:M232"/>
    <mergeCell ref="N232:S232"/>
    <mergeCell ref="B234:S234"/>
    <mergeCell ref="C236:H236"/>
    <mergeCell ref="I236:J236"/>
    <mergeCell ref="K236:M236"/>
    <mergeCell ref="N236:P236"/>
    <mergeCell ref="Q236:S236"/>
    <mergeCell ref="C230:J230"/>
    <mergeCell ref="K230:M230"/>
    <mergeCell ref="N230:S230"/>
    <mergeCell ref="C231:J231"/>
    <mergeCell ref="K231:M231"/>
    <mergeCell ref="N231:S231"/>
    <mergeCell ref="C225:K225"/>
    <mergeCell ref="L225:S225"/>
    <mergeCell ref="C228:J228"/>
    <mergeCell ref="K228:M228"/>
    <mergeCell ref="N228:S228"/>
    <mergeCell ref="C229:J229"/>
    <mergeCell ref="K229:M229"/>
    <mergeCell ref="N229:S229"/>
    <mergeCell ref="C223:I223"/>
    <mergeCell ref="J223:K223"/>
    <mergeCell ref="L223:S223"/>
    <mergeCell ref="C224:I224"/>
    <mergeCell ref="J224:K224"/>
    <mergeCell ref="L224:S224"/>
    <mergeCell ref="C221:I221"/>
    <mergeCell ref="J221:K221"/>
    <mergeCell ref="L221:S221"/>
    <mergeCell ref="C222:I222"/>
    <mergeCell ref="J222:K222"/>
    <mergeCell ref="L222:S222"/>
    <mergeCell ref="C217:O217"/>
    <mergeCell ref="P217:S217"/>
    <mergeCell ref="B219:S219"/>
    <mergeCell ref="H215:I215"/>
    <mergeCell ref="J215:L215"/>
    <mergeCell ref="M215:O215"/>
    <mergeCell ref="P215:S215"/>
    <mergeCell ref="C216:G216"/>
    <mergeCell ref="H216:I216"/>
    <mergeCell ref="C215:G215"/>
    <mergeCell ref="P213:S213"/>
    <mergeCell ref="C212:G212"/>
    <mergeCell ref="H212:I212"/>
    <mergeCell ref="J212:L212"/>
    <mergeCell ref="M212:O212"/>
    <mergeCell ref="P210:S210"/>
    <mergeCell ref="C211:G211"/>
    <mergeCell ref="H211:I211"/>
    <mergeCell ref="J211:L211"/>
    <mergeCell ref="M211:O211"/>
    <mergeCell ref="P211:S211"/>
    <mergeCell ref="C210:G210"/>
    <mergeCell ref="H210:I210"/>
    <mergeCell ref="J210:L210"/>
    <mergeCell ref="M210:O210"/>
    <mergeCell ref="P208:S208"/>
    <mergeCell ref="C209:G209"/>
    <mergeCell ref="H209:I209"/>
    <mergeCell ref="J209:L209"/>
    <mergeCell ref="M209:O209"/>
    <mergeCell ref="P209:S209"/>
    <mergeCell ref="C208:G208"/>
    <mergeCell ref="H208:I208"/>
    <mergeCell ref="J208:L208"/>
    <mergeCell ref="M208:O208"/>
    <mergeCell ref="P202:S202"/>
    <mergeCell ref="C204:O204"/>
    <mergeCell ref="P204:S204"/>
    <mergeCell ref="B206:S206"/>
    <mergeCell ref="C202:G202"/>
    <mergeCell ref="P203:S203"/>
    <mergeCell ref="P200:S200"/>
    <mergeCell ref="C201:G201"/>
    <mergeCell ref="H201:I201"/>
    <mergeCell ref="J201:L201"/>
    <mergeCell ref="M201:O201"/>
    <mergeCell ref="P201:S201"/>
    <mergeCell ref="C200:G200"/>
    <mergeCell ref="H200:I200"/>
    <mergeCell ref="J200:L200"/>
    <mergeCell ref="P198:S198"/>
    <mergeCell ref="C199:G199"/>
    <mergeCell ref="H199:I199"/>
    <mergeCell ref="J199:L199"/>
    <mergeCell ref="M199:O199"/>
    <mergeCell ref="P199:S199"/>
    <mergeCell ref="C198:G198"/>
    <mergeCell ref="H198:I198"/>
    <mergeCell ref="J198:L198"/>
    <mergeCell ref="M198:O198"/>
    <mergeCell ref="B195:S195"/>
    <mergeCell ref="C197:G197"/>
    <mergeCell ref="H197:I197"/>
    <mergeCell ref="J197:L197"/>
    <mergeCell ref="M197:O197"/>
    <mergeCell ref="P197:S197"/>
    <mergeCell ref="O192:P192"/>
    <mergeCell ref="Q192:S192"/>
    <mergeCell ref="C193:P193"/>
    <mergeCell ref="Q193:S193"/>
    <mergeCell ref="C192:G192"/>
    <mergeCell ref="H192:I192"/>
    <mergeCell ref="J192:K192"/>
    <mergeCell ref="L192:N192"/>
    <mergeCell ref="W190:Y190"/>
    <mergeCell ref="C191:G191"/>
    <mergeCell ref="H191:I191"/>
    <mergeCell ref="J191:K191"/>
    <mergeCell ref="L191:N191"/>
    <mergeCell ref="O191:P191"/>
    <mergeCell ref="Q191:S191"/>
    <mergeCell ref="W191:Y191"/>
    <mergeCell ref="C190:G190"/>
    <mergeCell ref="H190:I190"/>
    <mergeCell ref="J190:K190"/>
    <mergeCell ref="L190:N190"/>
    <mergeCell ref="O190:P190"/>
    <mergeCell ref="Q190:S190"/>
    <mergeCell ref="O188:P188"/>
    <mergeCell ref="Q188:S188"/>
    <mergeCell ref="C189:G189"/>
    <mergeCell ref="H189:I189"/>
    <mergeCell ref="J189:K189"/>
    <mergeCell ref="L189:N189"/>
    <mergeCell ref="O189:P189"/>
    <mergeCell ref="Q189:S189"/>
    <mergeCell ref="C188:G188"/>
    <mergeCell ref="H188:I188"/>
    <mergeCell ref="J188:K188"/>
    <mergeCell ref="L188:N188"/>
    <mergeCell ref="P183:S183"/>
    <mergeCell ref="C184:O184"/>
    <mergeCell ref="P184:S184"/>
    <mergeCell ref="B186:S186"/>
    <mergeCell ref="C183:G183"/>
    <mergeCell ref="H183:I183"/>
    <mergeCell ref="J183:L183"/>
    <mergeCell ref="M183:O183"/>
    <mergeCell ref="P181:S181"/>
    <mergeCell ref="C182:G182"/>
    <mergeCell ref="H182:I182"/>
    <mergeCell ref="J182:L182"/>
    <mergeCell ref="M182:O182"/>
    <mergeCell ref="P182:S182"/>
    <mergeCell ref="C181:G181"/>
    <mergeCell ref="H181:I181"/>
    <mergeCell ref="J181:L181"/>
    <mergeCell ref="M181:O181"/>
    <mergeCell ref="P179:S179"/>
    <mergeCell ref="C180:G180"/>
    <mergeCell ref="H180:I180"/>
    <mergeCell ref="J180:L180"/>
    <mergeCell ref="M180:O180"/>
    <mergeCell ref="P180:S180"/>
    <mergeCell ref="C179:G179"/>
    <mergeCell ref="H179:I179"/>
    <mergeCell ref="J179:L179"/>
    <mergeCell ref="M179:O179"/>
    <mergeCell ref="B176:S176"/>
    <mergeCell ref="C178:G178"/>
    <mergeCell ref="H178:I178"/>
    <mergeCell ref="J178:L178"/>
    <mergeCell ref="M178:O178"/>
    <mergeCell ref="P178:S178"/>
    <mergeCell ref="C173:I173"/>
    <mergeCell ref="J173:O173"/>
    <mergeCell ref="P173:S173"/>
    <mergeCell ref="C174:I174"/>
    <mergeCell ref="J174:O174"/>
    <mergeCell ref="P174:S174"/>
    <mergeCell ref="B170:S170"/>
    <mergeCell ref="C171:I171"/>
    <mergeCell ref="J171:O171"/>
    <mergeCell ref="P171:S171"/>
    <mergeCell ref="C172:I172"/>
    <mergeCell ref="J172:O172"/>
    <mergeCell ref="P172:S172"/>
    <mergeCell ref="C167:I167"/>
    <mergeCell ref="J167:O167"/>
    <mergeCell ref="P167:S167"/>
    <mergeCell ref="C168:I168"/>
    <mergeCell ref="J168:O168"/>
    <mergeCell ref="P168:S168"/>
    <mergeCell ref="B164:S164"/>
    <mergeCell ref="C165:I165"/>
    <mergeCell ref="J165:O165"/>
    <mergeCell ref="P165:S165"/>
    <mergeCell ref="C166:I166"/>
    <mergeCell ref="J166:O166"/>
    <mergeCell ref="P166:S166"/>
    <mergeCell ref="J160:O160"/>
    <mergeCell ref="P160:S160"/>
    <mergeCell ref="C161:I161"/>
    <mergeCell ref="J161:O161"/>
    <mergeCell ref="P161:S161"/>
    <mergeCell ref="C162:I162"/>
    <mergeCell ref="J162:O162"/>
    <mergeCell ref="P162:S162"/>
    <mergeCell ref="I294:K294"/>
    <mergeCell ref="F156:M156"/>
    <mergeCell ref="B158:S158"/>
    <mergeCell ref="C159:I159"/>
    <mergeCell ref="J159:O159"/>
    <mergeCell ref="J216:L216"/>
    <mergeCell ref="M216:O216"/>
    <mergeCell ref="P216:S216"/>
    <mergeCell ref="P159:S159"/>
    <mergeCell ref="C160:I160"/>
    <mergeCell ref="G74:N74"/>
    <mergeCell ref="C79:I79"/>
    <mergeCell ref="J79:O79"/>
    <mergeCell ref="P79:S79"/>
    <mergeCell ref="F154:M154"/>
    <mergeCell ref="I140:K140"/>
    <mergeCell ref="B150:G151"/>
    <mergeCell ref="B76:S76"/>
    <mergeCell ref="C77:I77"/>
    <mergeCell ref="J77:O77"/>
    <mergeCell ref="B56:P56"/>
    <mergeCell ref="Q56:S56"/>
    <mergeCell ref="G59:H59"/>
    <mergeCell ref="B67:G68"/>
    <mergeCell ref="M67:S68"/>
    <mergeCell ref="F73:P73"/>
    <mergeCell ref="G72:N72"/>
    <mergeCell ref="Q54:S54"/>
    <mergeCell ref="C55:H55"/>
    <mergeCell ref="I55:J55"/>
    <mergeCell ref="K55:M55"/>
    <mergeCell ref="N55:P55"/>
    <mergeCell ref="Q55:S55"/>
    <mergeCell ref="C54:H54"/>
    <mergeCell ref="I54:J54"/>
    <mergeCell ref="K54:M54"/>
    <mergeCell ref="C49:I49"/>
    <mergeCell ref="J49:K49"/>
    <mergeCell ref="L49:S49"/>
    <mergeCell ref="N54:P54"/>
    <mergeCell ref="B51:S51"/>
    <mergeCell ref="C53:H53"/>
    <mergeCell ref="I53:J53"/>
    <mergeCell ref="K53:M53"/>
    <mergeCell ref="N53:P53"/>
    <mergeCell ref="Q53:S53"/>
    <mergeCell ref="C46:I46"/>
    <mergeCell ref="J46:K46"/>
    <mergeCell ref="L46:S46"/>
    <mergeCell ref="G41:N41"/>
    <mergeCell ref="C48:I48"/>
    <mergeCell ref="J48:K48"/>
    <mergeCell ref="L48:S48"/>
    <mergeCell ref="Q23:S23"/>
    <mergeCell ref="B24:P24"/>
    <mergeCell ref="Q24:S24"/>
    <mergeCell ref="B34:G35"/>
    <mergeCell ref="G39:N39"/>
    <mergeCell ref="G40:N40"/>
    <mergeCell ref="K21:M21"/>
    <mergeCell ref="N21:P21"/>
    <mergeCell ref="C22:H22"/>
    <mergeCell ref="I22:J22"/>
    <mergeCell ref="C47:I47"/>
    <mergeCell ref="J47:K47"/>
    <mergeCell ref="L47:S47"/>
    <mergeCell ref="I23:J23"/>
    <mergeCell ref="K23:M23"/>
    <mergeCell ref="B44:S44"/>
    <mergeCell ref="K22:M22"/>
    <mergeCell ref="N22:P22"/>
    <mergeCell ref="N15:P15"/>
    <mergeCell ref="C21:H21"/>
    <mergeCell ref="M34:S35"/>
    <mergeCell ref="C23:H23"/>
    <mergeCell ref="N23:P23"/>
    <mergeCell ref="Q21:S21"/>
    <mergeCell ref="Q22:S22"/>
    <mergeCell ref="I21:J21"/>
    <mergeCell ref="Q16:S16"/>
    <mergeCell ref="B17:P17"/>
    <mergeCell ref="Q17:S17"/>
    <mergeCell ref="B19:S19"/>
    <mergeCell ref="C16:H16"/>
    <mergeCell ref="I16:J16"/>
    <mergeCell ref="K16:M16"/>
    <mergeCell ref="N16:P16"/>
    <mergeCell ref="K13:M13"/>
    <mergeCell ref="N13:P13"/>
    <mergeCell ref="Q15:S15"/>
    <mergeCell ref="C14:H14"/>
    <mergeCell ref="I14:J14"/>
    <mergeCell ref="K14:M14"/>
    <mergeCell ref="N14:P14"/>
    <mergeCell ref="C15:H15"/>
    <mergeCell ref="I15:J15"/>
    <mergeCell ref="K15:M15"/>
    <mergeCell ref="B6:S6"/>
    <mergeCell ref="B155:S155"/>
    <mergeCell ref="Q13:S13"/>
    <mergeCell ref="Q14:S14"/>
    <mergeCell ref="B2:G2"/>
    <mergeCell ref="F5:M5"/>
    <mergeCell ref="F7:M7"/>
    <mergeCell ref="B11:S11"/>
    <mergeCell ref="C13:H13"/>
    <mergeCell ref="I13:J13"/>
    <mergeCell ref="B95:S95"/>
    <mergeCell ref="C97:I97"/>
    <mergeCell ref="J97:K97"/>
    <mergeCell ref="L97:S97"/>
    <mergeCell ref="C98:I98"/>
    <mergeCell ref="J98:K98"/>
    <mergeCell ref="L98:S98"/>
    <mergeCell ref="J107:K107"/>
    <mergeCell ref="L107:S107"/>
    <mergeCell ref="C99:I99"/>
    <mergeCell ref="J99:K99"/>
    <mergeCell ref="L99:S99"/>
    <mergeCell ref="C100:K100"/>
    <mergeCell ref="L100:S100"/>
    <mergeCell ref="I102:K102"/>
    <mergeCell ref="C108:I108"/>
    <mergeCell ref="J108:K108"/>
    <mergeCell ref="L108:S108"/>
    <mergeCell ref="C109:K109"/>
    <mergeCell ref="L109:S109"/>
    <mergeCell ref="B104:S104"/>
    <mergeCell ref="C106:I106"/>
    <mergeCell ref="J106:K106"/>
    <mergeCell ref="L106:S106"/>
    <mergeCell ref="C107:I107"/>
  </mergeCells>
  <printOptions/>
  <pageMargins left="0.5905511811023623" right="0" top="0.3937007874015748" bottom="0" header="0" footer="0"/>
  <pageSetup fitToHeight="3" horizontalDpi="600" verticalDpi="600" orientation="portrait" paperSize="9" scale="96" r:id="rId1"/>
  <rowBreaks count="5" manualBreakCount="5">
    <brk id="130" max="18" man="1"/>
    <brk id="146" max="18" man="1"/>
    <brk id="193" max="18" man="1"/>
    <brk id="240" max="18" man="1"/>
    <brk id="28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Цатурова</cp:lastModifiedBy>
  <cp:lastPrinted>2017-11-09T07:46:16Z</cp:lastPrinted>
  <dcterms:created xsi:type="dcterms:W3CDTF">2011-11-10T05:26:38Z</dcterms:created>
  <dcterms:modified xsi:type="dcterms:W3CDTF">2018-01-22T12:28:55Z</dcterms:modified>
  <cp:category/>
  <cp:version/>
  <cp:contentType/>
  <cp:contentStatus/>
</cp:coreProperties>
</file>